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96" tabRatio="877"/>
  </bookViews>
  <sheets>
    <sheet name="Intro" sheetId="37" r:id="rId1"/>
    <sheet name="Khorasan - Prices (Imports)" sheetId="28" r:id="rId2"/>
    <sheet name="Khorasan - Prices (Exports)" sheetId="29" r:id="rId3"/>
    <sheet name="Khorasan- Prices (Bazaar-Local)" sheetId="30" r:id="rId4"/>
    <sheet name="Imports- DataSum (Adj)" sheetId="35" r:id="rId5"/>
    <sheet name="Imports- DataSumOther (Adj)" sheetId="31" r:id="rId6"/>
    <sheet name="Imports- Data (Raw&amp;Adj)" sheetId="1" r:id="rId7"/>
    <sheet name="Imports - DataOther (Raw&amp;Adj)" sheetId="24" r:id="rId8"/>
    <sheet name="Exports- DataSum (Adj) - 2" sheetId="36" r:id="rId9"/>
    <sheet name="Exports- DataSum (Adj) - 1" sheetId="32" r:id="rId10"/>
    <sheet name="Exports- Data (Raw&amp;Adj)" sheetId="20" r:id="rId11"/>
    <sheet name="Exports- DataOther (Raw&amp;Adj)" sheetId="25" r:id="rId12"/>
    <sheet name="Bazaar(Local)- Prices (Raw&amp;Adj)" sheetId="22" r:id="rId13"/>
    <sheet name="Color Legend" sheetId="38" r:id="rId14"/>
    <sheet name="Totals - Imports &amp; Exports" sheetId="26" r:id="rId15"/>
  </sheets>
  <calcPr calcId="152511"/>
</workbook>
</file>

<file path=xl/calcChain.xml><?xml version="1.0" encoding="utf-8"?>
<calcChain xmlns="http://schemas.openxmlformats.org/spreadsheetml/2006/main">
  <c r="H15" i="31" l="1"/>
  <c r="E10" i="22" l="1"/>
  <c r="E9" i="22"/>
  <c r="E8" i="22"/>
  <c r="F25" i="22"/>
  <c r="G9" i="30" l="1"/>
  <c r="F9" i="30"/>
  <c r="E9" i="30"/>
  <c r="D9" i="30"/>
  <c r="C9" i="30"/>
  <c r="AZ39" i="32"/>
  <c r="BB39" i="32" s="1"/>
  <c r="BI5" i="32"/>
  <c r="BK5" i="32" s="1"/>
  <c r="BJ5" i="32"/>
  <c r="BI6" i="32"/>
  <c r="BJ6" i="32"/>
  <c r="BK6" i="32" s="1"/>
  <c r="BI7" i="32"/>
  <c r="BJ7" i="32"/>
  <c r="BK7" i="32"/>
  <c r="BI8" i="32"/>
  <c r="BJ8" i="32"/>
  <c r="BK8" i="32"/>
  <c r="BI9" i="32"/>
  <c r="BK9" i="32" s="1"/>
  <c r="BJ9" i="32"/>
  <c r="BI10" i="32"/>
  <c r="BJ10" i="32"/>
  <c r="BK10" i="32" s="1"/>
  <c r="BI11" i="32"/>
  <c r="BJ11" i="32"/>
  <c r="BK11" i="32"/>
  <c r="BI12" i="32"/>
  <c r="BJ12" i="32"/>
  <c r="BK12" i="32"/>
  <c r="BI13" i="32"/>
  <c r="BK13" i="32" s="1"/>
  <c r="BJ13" i="32"/>
  <c r="BI14" i="32"/>
  <c r="BJ14" i="32"/>
  <c r="BK14" i="32" s="1"/>
  <c r="BI15" i="32"/>
  <c r="BJ15" i="32"/>
  <c r="BK15" i="32"/>
  <c r="BI16" i="32"/>
  <c r="BJ16" i="32"/>
  <c r="BK16" i="32"/>
  <c r="BI17" i="32"/>
  <c r="BK17" i="32" s="1"/>
  <c r="BJ17" i="32"/>
  <c r="BI18" i="32"/>
  <c r="BJ18" i="32"/>
  <c r="BK18" i="32" s="1"/>
  <c r="BI19" i="32"/>
  <c r="BJ19" i="32"/>
  <c r="BK19" i="32"/>
  <c r="BI20" i="32"/>
  <c r="BJ20" i="32"/>
  <c r="BK20" i="32"/>
  <c r="BI21" i="32"/>
  <c r="BK21" i="32" s="1"/>
  <c r="BJ21" i="32"/>
  <c r="BI22" i="32"/>
  <c r="BJ22" i="32"/>
  <c r="BK22" i="32" s="1"/>
  <c r="BI23" i="32"/>
  <c r="BJ23" i="32"/>
  <c r="BK23" i="32"/>
  <c r="BI24" i="32"/>
  <c r="BJ24" i="32"/>
  <c r="BK24" i="32"/>
  <c r="BI25" i="32"/>
  <c r="BK25" i="32" s="1"/>
  <c r="BJ25" i="32"/>
  <c r="BI26" i="32"/>
  <c r="BJ26" i="32"/>
  <c r="BK26" i="32" s="1"/>
  <c r="BI27" i="32"/>
  <c r="BJ27" i="32"/>
  <c r="BK27" i="32"/>
  <c r="BI28" i="32"/>
  <c r="BJ28" i="32"/>
  <c r="BK28" i="32"/>
  <c r="BI29" i="32"/>
  <c r="BK29" i="32" s="1"/>
  <c r="BJ29" i="32"/>
  <c r="BI30" i="32"/>
  <c r="BJ30" i="32"/>
  <c r="BK30" i="32" s="1"/>
  <c r="BI31" i="32"/>
  <c r="BJ31" i="32"/>
  <c r="BK31" i="32"/>
  <c r="BI32" i="32"/>
  <c r="BJ32" i="32"/>
  <c r="BK32" i="32"/>
  <c r="BI33" i="32"/>
  <c r="BK33" i="32" s="1"/>
  <c r="BJ33" i="32"/>
  <c r="BI34" i="32"/>
  <c r="BJ34" i="32"/>
  <c r="BK34" i="32" s="1"/>
  <c r="BI35" i="32"/>
  <c r="BJ35" i="32"/>
  <c r="BK35" i="32"/>
  <c r="BI36" i="32"/>
  <c r="BJ36" i="32"/>
  <c r="BK36" i="32"/>
  <c r="BI37" i="32"/>
  <c r="BK37" i="32" s="1"/>
  <c r="BJ37" i="32"/>
  <c r="BI38" i="32"/>
  <c r="BJ38" i="32"/>
  <c r="BK38" i="32" s="1"/>
  <c r="BI39" i="32"/>
  <c r="BJ39" i="32"/>
  <c r="BK39" i="32"/>
  <c r="BI40" i="32"/>
  <c r="BJ40" i="32"/>
  <c r="BK40" i="32"/>
  <c r="BI41" i="32"/>
  <c r="BK41" i="32" s="1"/>
  <c r="BJ41" i="32"/>
  <c r="BI42" i="32"/>
  <c r="BJ42" i="32"/>
  <c r="BK42" i="32" s="1"/>
  <c r="BI43" i="32"/>
  <c r="BJ43" i="32"/>
  <c r="BK43" i="32"/>
  <c r="BI44" i="32"/>
  <c r="BJ44" i="32"/>
  <c r="BK44" i="32"/>
  <c r="BI45" i="32"/>
  <c r="BK45" i="32" s="1"/>
  <c r="BJ45" i="32"/>
  <c r="BI46" i="32"/>
  <c r="BJ46" i="32"/>
  <c r="BK46" i="32" s="1"/>
  <c r="BI47" i="32"/>
  <c r="BJ47" i="32"/>
  <c r="BK47" i="32"/>
  <c r="BI48" i="32"/>
  <c r="BJ48" i="32"/>
  <c r="BK48" i="32"/>
  <c r="BI49" i="32"/>
  <c r="BK49" i="32" s="1"/>
  <c r="BJ49" i="32"/>
  <c r="BI50" i="32"/>
  <c r="BJ50" i="32"/>
  <c r="BK50" i="32" s="1"/>
  <c r="BI51" i="32"/>
  <c r="BJ51" i="32"/>
  <c r="BK51" i="32"/>
  <c r="BI52" i="32"/>
  <c r="BJ52" i="32"/>
  <c r="BK52" i="32"/>
  <c r="BI53" i="32"/>
  <c r="BK53" i="32" s="1"/>
  <c r="BJ53" i="32"/>
  <c r="BI54" i="32"/>
  <c r="BJ54" i="32"/>
  <c r="BK54" i="32" s="1"/>
  <c r="BI55" i="32"/>
  <c r="BJ55" i="32"/>
  <c r="BK55" i="32"/>
  <c r="BI56" i="32"/>
  <c r="BJ56" i="32"/>
  <c r="BK56" i="32"/>
  <c r="BI57" i="32"/>
  <c r="BK57" i="32" s="1"/>
  <c r="BJ57" i="32"/>
  <c r="BI58" i="32"/>
  <c r="BJ58" i="32"/>
  <c r="BK58" i="32" s="1"/>
  <c r="BI59" i="32"/>
  <c r="BJ59" i="32"/>
  <c r="BK59" i="32"/>
  <c r="BI60" i="32"/>
  <c r="BJ60" i="32"/>
  <c r="BK60" i="32"/>
  <c r="BI61" i="32"/>
  <c r="BK61" i="32" s="1"/>
  <c r="BJ61" i="32"/>
  <c r="BI62" i="32"/>
  <c r="BJ62" i="32"/>
  <c r="BK62" i="32" s="1"/>
  <c r="BI63" i="32"/>
  <c r="BJ63" i="32"/>
  <c r="BK63" i="32"/>
  <c r="BI64" i="32"/>
  <c r="BJ64" i="32"/>
  <c r="BK64" i="32"/>
  <c r="BI65" i="32"/>
  <c r="BK65" i="32" s="1"/>
  <c r="BJ65" i="32"/>
  <c r="BI66" i="32"/>
  <c r="BJ66" i="32"/>
  <c r="BK66" i="32" s="1"/>
  <c r="BI67" i="32"/>
  <c r="BJ67" i="32"/>
  <c r="BK67" i="32"/>
  <c r="BI68" i="32"/>
  <c r="BJ68" i="32"/>
  <c r="BK68" i="32"/>
  <c r="BI69" i="32"/>
  <c r="BK69" i="32" s="1"/>
  <c r="BJ69" i="32"/>
  <c r="BI70" i="32"/>
  <c r="BJ70" i="32"/>
  <c r="BK70" i="32" s="1"/>
  <c r="BI71" i="32"/>
  <c r="BJ71" i="32"/>
  <c r="BK71" i="32"/>
  <c r="BI72" i="32"/>
  <c r="BJ72" i="32"/>
  <c r="BK72" i="32"/>
  <c r="BI73" i="32"/>
  <c r="BK73" i="32" s="1"/>
  <c r="BJ73" i="32"/>
  <c r="BI74" i="32"/>
  <c r="BJ74" i="32"/>
  <c r="BK74" i="32" s="1"/>
  <c r="BI75" i="32"/>
  <c r="BJ75" i="32"/>
  <c r="BK75" i="32"/>
  <c r="BI76" i="32"/>
  <c r="BJ76" i="32"/>
  <c r="BK76" i="32"/>
  <c r="BI77" i="32"/>
  <c r="BK77" i="32" s="1"/>
  <c r="BJ77" i="32"/>
  <c r="BI78" i="32"/>
  <c r="BJ78" i="32"/>
  <c r="BK78" i="32" s="1"/>
  <c r="BI79" i="32"/>
  <c r="BJ79" i="32"/>
  <c r="BK79" i="32"/>
  <c r="BI80" i="32"/>
  <c r="BJ80" i="32"/>
  <c r="BK80" i="32"/>
  <c r="BI81" i="32"/>
  <c r="BK81" i="32" s="1"/>
  <c r="BJ81" i="32"/>
  <c r="BI82" i="32"/>
  <c r="BJ82" i="32"/>
  <c r="BK82" i="32" s="1"/>
  <c r="BI83" i="32"/>
  <c r="BJ83" i="32"/>
  <c r="BK83" i="32"/>
  <c r="BI84" i="32"/>
  <c r="BJ84" i="32"/>
  <c r="BK84" i="32"/>
  <c r="BI85" i="32"/>
  <c r="BK85" i="32" s="1"/>
  <c r="BJ85" i="32"/>
  <c r="BI86" i="32"/>
  <c r="BJ86" i="32"/>
  <c r="BK86" i="32" s="1"/>
  <c r="BI87" i="32"/>
  <c r="BJ87" i="32"/>
  <c r="BK87" i="32"/>
  <c r="BI88" i="32"/>
  <c r="BJ88" i="32"/>
  <c r="BK88" i="32"/>
  <c r="BI89" i="32"/>
  <c r="BK89" i="32" s="1"/>
  <c r="BJ89" i="32"/>
  <c r="BI90" i="32"/>
  <c r="BJ90" i="32"/>
  <c r="BK90" i="32" s="1"/>
  <c r="BI91" i="32"/>
  <c r="BJ91" i="32"/>
  <c r="BK91" i="32"/>
  <c r="BI92" i="32"/>
  <c r="BJ92" i="32"/>
  <c r="BK92" i="32"/>
  <c r="BI93" i="32"/>
  <c r="BK93" i="32" s="1"/>
  <c r="BJ93" i="32"/>
  <c r="BI94" i="32"/>
  <c r="BJ94" i="32"/>
  <c r="BK94" i="32" s="1"/>
  <c r="BI95" i="32"/>
  <c r="BJ95" i="32"/>
  <c r="BK95" i="32"/>
  <c r="BI96" i="32"/>
  <c r="BJ96" i="32"/>
  <c r="BK96" i="32"/>
  <c r="BI97" i="32"/>
  <c r="BK97" i="32" s="1"/>
  <c r="BJ97" i="32"/>
  <c r="BI98" i="32"/>
  <c r="BJ98" i="32"/>
  <c r="BK98" i="32" s="1"/>
  <c r="BI99" i="32"/>
  <c r="BJ99" i="32"/>
  <c r="BK99" i="32"/>
  <c r="BI100" i="32"/>
  <c r="BJ100" i="32"/>
  <c r="BK100" i="32"/>
  <c r="BI101" i="32"/>
  <c r="BK101" i="32" s="1"/>
  <c r="BJ101" i="32"/>
  <c r="BI102" i="32"/>
  <c r="BJ102" i="32"/>
  <c r="BK102" i="32" s="1"/>
  <c r="BI103" i="32"/>
  <c r="BJ103" i="32"/>
  <c r="BK103" i="32"/>
  <c r="BI104" i="32"/>
  <c r="BJ104" i="32"/>
  <c r="BK104" i="32"/>
  <c r="BI105" i="32"/>
  <c r="BK105" i="32" s="1"/>
  <c r="BJ105" i="32"/>
  <c r="BI106" i="32"/>
  <c r="BJ106" i="32"/>
  <c r="BK106" i="32" s="1"/>
  <c r="BI107" i="32"/>
  <c r="BJ107" i="32"/>
  <c r="BK107" i="32"/>
  <c r="BI108" i="32"/>
  <c r="BJ108" i="32"/>
  <c r="BK108" i="32"/>
  <c r="BI109" i="32"/>
  <c r="BK109" i="32" s="1"/>
  <c r="BJ109" i="32"/>
  <c r="BI110" i="32"/>
  <c r="BJ110" i="32"/>
  <c r="BK110" i="32" s="1"/>
  <c r="BI111" i="32"/>
  <c r="BJ111" i="32"/>
  <c r="BK111" i="32"/>
  <c r="BI112" i="32"/>
  <c r="BJ112" i="32"/>
  <c r="BK112" i="32"/>
  <c r="BI113" i="32"/>
  <c r="BK113" i="32" s="1"/>
  <c r="BJ113" i="32"/>
  <c r="BI114" i="32"/>
  <c r="BJ114" i="32"/>
  <c r="BK114" i="32" s="1"/>
  <c r="BI115" i="32"/>
  <c r="BJ115" i="32"/>
  <c r="BK115" i="32"/>
  <c r="BI116" i="32"/>
  <c r="BJ116" i="32"/>
  <c r="BK116" i="32"/>
  <c r="BI117" i="32"/>
  <c r="BK117" i="32" s="1"/>
  <c r="BJ117" i="32"/>
  <c r="BI118" i="32"/>
  <c r="BJ118" i="32"/>
  <c r="BK118" i="32" s="1"/>
  <c r="BI119" i="32"/>
  <c r="BJ119" i="32"/>
  <c r="BK119" i="32"/>
  <c r="BI120" i="32"/>
  <c r="BJ120" i="32"/>
  <c r="BK120" i="32"/>
  <c r="BI121" i="32"/>
  <c r="BK121" i="32" s="1"/>
  <c r="BJ121" i="32"/>
  <c r="BI122" i="32"/>
  <c r="BJ122" i="32"/>
  <c r="BK122" i="32" s="1"/>
  <c r="BI123" i="32"/>
  <c r="BJ123" i="32"/>
  <c r="BK123" i="32"/>
  <c r="BI124" i="32"/>
  <c r="BJ124" i="32"/>
  <c r="BK124" i="32"/>
  <c r="BI125" i="32"/>
  <c r="BK125" i="32" s="1"/>
  <c r="BJ125" i="32"/>
  <c r="BI126" i="32"/>
  <c r="BJ126" i="32"/>
  <c r="BK126" i="32" s="1"/>
  <c r="BI127" i="32"/>
  <c r="BJ127" i="32"/>
  <c r="BK127" i="32"/>
  <c r="BI128" i="32"/>
  <c r="BJ128" i="32"/>
  <c r="BK128" i="32"/>
  <c r="BI129" i="32"/>
  <c r="BK129" i="32" s="1"/>
  <c r="BJ129" i="32"/>
  <c r="BI130" i="32"/>
  <c r="BJ130" i="32"/>
  <c r="BK130" i="32" s="1"/>
  <c r="BI131" i="32"/>
  <c r="BJ131" i="32"/>
  <c r="BK131" i="32"/>
  <c r="BI132" i="32"/>
  <c r="BJ132" i="32"/>
  <c r="BK132" i="32"/>
  <c r="AQ5" i="32"/>
  <c r="AR5" i="32"/>
  <c r="AS5" i="32"/>
  <c r="AQ6" i="32"/>
  <c r="AS6" i="32" s="1"/>
  <c r="AR6" i="32"/>
  <c r="AQ7" i="32"/>
  <c r="AR7" i="32"/>
  <c r="AS7" i="32" s="1"/>
  <c r="AQ8" i="32"/>
  <c r="AR8" i="32"/>
  <c r="AS8" i="32"/>
  <c r="AQ9" i="32"/>
  <c r="AR9" i="32"/>
  <c r="AS9" i="32"/>
  <c r="AQ10" i="32"/>
  <c r="AS10" i="32" s="1"/>
  <c r="AR10" i="32"/>
  <c r="AQ11" i="32"/>
  <c r="AR11" i="32"/>
  <c r="AS11" i="32" s="1"/>
  <c r="AQ12" i="32"/>
  <c r="AR12" i="32"/>
  <c r="AS12" i="32"/>
  <c r="AQ13" i="32"/>
  <c r="AR13" i="32"/>
  <c r="AS13" i="32"/>
  <c r="AQ14" i="32"/>
  <c r="AS14" i="32" s="1"/>
  <c r="AR14" i="32"/>
  <c r="AQ15" i="32"/>
  <c r="AR15" i="32"/>
  <c r="AS15" i="32" s="1"/>
  <c r="AQ16" i="32"/>
  <c r="AR16" i="32"/>
  <c r="AS16" i="32"/>
  <c r="AQ17" i="32"/>
  <c r="AR17" i="32"/>
  <c r="AS17" i="32"/>
  <c r="AQ18" i="32"/>
  <c r="AS18" i="32" s="1"/>
  <c r="AR18" i="32"/>
  <c r="AQ19" i="32"/>
  <c r="AR19" i="32"/>
  <c r="AS19" i="32" s="1"/>
  <c r="AQ20" i="32"/>
  <c r="AR20" i="32"/>
  <c r="AS20" i="32"/>
  <c r="AQ21" i="32"/>
  <c r="AR21" i="32"/>
  <c r="AS21" i="32"/>
  <c r="AQ22" i="32"/>
  <c r="AS22" i="32" s="1"/>
  <c r="AR22" i="32"/>
  <c r="AQ23" i="32"/>
  <c r="AR23" i="32"/>
  <c r="AS23" i="32" s="1"/>
  <c r="AQ24" i="32"/>
  <c r="AR24" i="32"/>
  <c r="AS24" i="32"/>
  <c r="AQ25" i="32"/>
  <c r="AR25" i="32"/>
  <c r="AS25" i="32"/>
  <c r="AQ26" i="32"/>
  <c r="AS26" i="32" s="1"/>
  <c r="AR26" i="32"/>
  <c r="AQ27" i="32"/>
  <c r="AR27" i="32"/>
  <c r="AS27" i="32" s="1"/>
  <c r="AQ28" i="32"/>
  <c r="AR28" i="32"/>
  <c r="AS28" i="32"/>
  <c r="AQ29" i="32"/>
  <c r="AR29" i="32"/>
  <c r="AS29" i="32"/>
  <c r="AQ30" i="32"/>
  <c r="AS30" i="32" s="1"/>
  <c r="AR30" i="32"/>
  <c r="AQ31" i="32"/>
  <c r="AR31" i="32"/>
  <c r="AS31" i="32" s="1"/>
  <c r="AQ32" i="32"/>
  <c r="AR32" i="32"/>
  <c r="AS32" i="32"/>
  <c r="AQ33" i="32"/>
  <c r="AR33" i="32"/>
  <c r="AS33" i="32"/>
  <c r="AQ34" i="32"/>
  <c r="AS34" i="32" s="1"/>
  <c r="AR34" i="32"/>
  <c r="AQ35" i="32"/>
  <c r="AR35" i="32"/>
  <c r="AS35" i="32" s="1"/>
  <c r="AQ36" i="32"/>
  <c r="AR36" i="32"/>
  <c r="AS36" i="32"/>
  <c r="AQ37" i="32"/>
  <c r="AR37" i="32"/>
  <c r="AS37" i="32"/>
  <c r="AQ38" i="32"/>
  <c r="AS38" i="32" s="1"/>
  <c r="AR38" i="32"/>
  <c r="AQ39" i="32"/>
  <c r="AR39" i="32"/>
  <c r="AS39" i="32" s="1"/>
  <c r="AQ40" i="32"/>
  <c r="AR40" i="32"/>
  <c r="AS40" i="32"/>
  <c r="AQ41" i="32"/>
  <c r="AR41" i="32"/>
  <c r="AS41" i="32"/>
  <c r="AQ42" i="32"/>
  <c r="AS42" i="32" s="1"/>
  <c r="AR42" i="32"/>
  <c r="AQ43" i="32"/>
  <c r="AR43" i="32"/>
  <c r="AS43" i="32" s="1"/>
  <c r="AQ44" i="32"/>
  <c r="AR44" i="32"/>
  <c r="AS44" i="32"/>
  <c r="AQ45" i="32"/>
  <c r="AR45" i="32"/>
  <c r="AS45" i="32"/>
  <c r="AQ46" i="32"/>
  <c r="AS46" i="32" s="1"/>
  <c r="AR46" i="32"/>
  <c r="AQ47" i="32"/>
  <c r="AR47" i="32"/>
  <c r="AS47" i="32" s="1"/>
  <c r="AQ48" i="32"/>
  <c r="AR48" i="32"/>
  <c r="AS48" i="32"/>
  <c r="AQ49" i="32"/>
  <c r="AR49" i="32"/>
  <c r="AS49" i="32"/>
  <c r="AQ50" i="32"/>
  <c r="AS50" i="32" s="1"/>
  <c r="AR50" i="32"/>
  <c r="AQ51" i="32"/>
  <c r="AR51" i="32"/>
  <c r="AS51" i="32" s="1"/>
  <c r="AQ52" i="32"/>
  <c r="AR52" i="32"/>
  <c r="AS52" i="32"/>
  <c r="AQ53" i="32"/>
  <c r="AR53" i="32"/>
  <c r="AS53" i="32"/>
  <c r="AQ54" i="32"/>
  <c r="AS54" i="32" s="1"/>
  <c r="AR54" i="32"/>
  <c r="AQ55" i="32"/>
  <c r="AR55" i="32"/>
  <c r="AS55" i="32" s="1"/>
  <c r="AQ56" i="32"/>
  <c r="AR56" i="32"/>
  <c r="AS56" i="32"/>
  <c r="AQ57" i="32"/>
  <c r="AR57" i="32"/>
  <c r="AS57" i="32"/>
  <c r="AQ58" i="32"/>
  <c r="AS58" i="32" s="1"/>
  <c r="AR58" i="32"/>
  <c r="AQ59" i="32"/>
  <c r="AR59" i="32"/>
  <c r="AS59" i="32" s="1"/>
  <c r="AQ60" i="32"/>
  <c r="AR60" i="32"/>
  <c r="AS60" i="32"/>
  <c r="AQ61" i="32"/>
  <c r="AR61" i="32"/>
  <c r="AS61" i="32"/>
  <c r="AQ62" i="32"/>
  <c r="AS62" i="32" s="1"/>
  <c r="AR62" i="32"/>
  <c r="AQ63" i="32"/>
  <c r="AR63" i="32"/>
  <c r="AS63" i="32" s="1"/>
  <c r="AQ64" i="32"/>
  <c r="AR64" i="32"/>
  <c r="AS64" i="32"/>
  <c r="AQ65" i="32"/>
  <c r="AR65" i="32"/>
  <c r="AS65" i="32"/>
  <c r="AQ66" i="32"/>
  <c r="AS66" i="32" s="1"/>
  <c r="AR66" i="32"/>
  <c r="AQ67" i="32"/>
  <c r="AR67" i="32"/>
  <c r="AS67" i="32" s="1"/>
  <c r="AQ68" i="32"/>
  <c r="AR68" i="32"/>
  <c r="AS68" i="32"/>
  <c r="AQ69" i="32"/>
  <c r="AR69" i="32"/>
  <c r="AS69" i="32"/>
  <c r="AQ70" i="32"/>
  <c r="AS70" i="32" s="1"/>
  <c r="AR70" i="32"/>
  <c r="AQ71" i="32"/>
  <c r="AR71" i="32"/>
  <c r="AS71" i="32" s="1"/>
  <c r="AQ72" i="32"/>
  <c r="AR72" i="32"/>
  <c r="AS72" i="32"/>
  <c r="AQ73" i="32"/>
  <c r="AR73" i="32"/>
  <c r="AS73" i="32"/>
  <c r="AQ74" i="32"/>
  <c r="AS74" i="32" s="1"/>
  <c r="AR74" i="32"/>
  <c r="AQ75" i="32"/>
  <c r="AR75" i="32"/>
  <c r="AS75" i="32" s="1"/>
  <c r="AQ76" i="32"/>
  <c r="AR76" i="32"/>
  <c r="AS76" i="32"/>
  <c r="AQ77" i="32"/>
  <c r="AR77" i="32"/>
  <c r="AS77" i="32"/>
  <c r="AQ78" i="32"/>
  <c r="AS78" i="32" s="1"/>
  <c r="AR78" i="32"/>
  <c r="AQ79" i="32"/>
  <c r="AR79" i="32"/>
  <c r="AS79" i="32" s="1"/>
  <c r="AQ80" i="32"/>
  <c r="AR80" i="32"/>
  <c r="AS80" i="32"/>
  <c r="AQ81" i="32"/>
  <c r="AR81" i="32"/>
  <c r="AS81" i="32"/>
  <c r="AQ82" i="32"/>
  <c r="AS82" i="32" s="1"/>
  <c r="AR82" i="32"/>
  <c r="AQ83" i="32"/>
  <c r="AR83" i="32"/>
  <c r="AS83" i="32" s="1"/>
  <c r="AQ84" i="32"/>
  <c r="AR84" i="32"/>
  <c r="AS84" i="32"/>
  <c r="AQ85" i="32"/>
  <c r="AR85" i="32"/>
  <c r="AS85" i="32"/>
  <c r="AQ86" i="32"/>
  <c r="AS86" i="32" s="1"/>
  <c r="AR86" i="32"/>
  <c r="AQ87" i="32"/>
  <c r="AR87" i="32"/>
  <c r="AS87" i="32" s="1"/>
  <c r="AQ88" i="32"/>
  <c r="AR88" i="32"/>
  <c r="AS88" i="32"/>
  <c r="AQ89" i="32"/>
  <c r="AR89" i="32"/>
  <c r="AS89" i="32"/>
  <c r="AQ90" i="32"/>
  <c r="AS90" i="32" s="1"/>
  <c r="AR90" i="32"/>
  <c r="AQ91" i="32"/>
  <c r="AR91" i="32"/>
  <c r="AS91" i="32" s="1"/>
  <c r="AQ92" i="32"/>
  <c r="AR92" i="32"/>
  <c r="AS92" i="32"/>
  <c r="AQ93" i="32"/>
  <c r="AR93" i="32"/>
  <c r="AS93" i="32"/>
  <c r="AQ94" i="32"/>
  <c r="AS94" i="32" s="1"/>
  <c r="AR94" i="32"/>
  <c r="AQ95" i="32"/>
  <c r="AR95" i="32"/>
  <c r="AS95" i="32" s="1"/>
  <c r="AQ96" i="32"/>
  <c r="AR96" i="32"/>
  <c r="AS96" i="32"/>
  <c r="AQ97" i="32"/>
  <c r="AR97" i="32"/>
  <c r="AS97" i="32"/>
  <c r="AQ98" i="32"/>
  <c r="AS98" i="32" s="1"/>
  <c r="AR98" i="32"/>
  <c r="AQ99" i="32"/>
  <c r="AR99" i="32"/>
  <c r="AS99" i="32" s="1"/>
  <c r="AQ100" i="32"/>
  <c r="AR100" i="32"/>
  <c r="AS100" i="32"/>
  <c r="AQ101" i="32"/>
  <c r="AR101" i="32"/>
  <c r="AS101" i="32"/>
  <c r="AQ102" i="32"/>
  <c r="AS102" i="32" s="1"/>
  <c r="AR102" i="32"/>
  <c r="AQ103" i="32"/>
  <c r="AR103" i="32"/>
  <c r="AS103" i="32" s="1"/>
  <c r="AQ104" i="32"/>
  <c r="AR104" i="32"/>
  <c r="AS104" i="32"/>
  <c r="AQ105" i="32"/>
  <c r="AR105" i="32"/>
  <c r="AS105" i="32"/>
  <c r="AQ106" i="32"/>
  <c r="AS106" i="32" s="1"/>
  <c r="AR106" i="32"/>
  <c r="AQ107" i="32"/>
  <c r="AR107" i="32"/>
  <c r="AS107" i="32" s="1"/>
  <c r="AQ108" i="32"/>
  <c r="AR108" i="32"/>
  <c r="AS108" i="32"/>
  <c r="AQ109" i="32"/>
  <c r="AR109" i="32"/>
  <c r="AS109" i="32"/>
  <c r="AQ110" i="32"/>
  <c r="AS110" i="32" s="1"/>
  <c r="AR110" i="32"/>
  <c r="AQ111" i="32"/>
  <c r="AR111" i="32"/>
  <c r="AS111" i="32" s="1"/>
  <c r="AQ112" i="32"/>
  <c r="AR112" i="32"/>
  <c r="AS112" i="32"/>
  <c r="AQ113" i="32"/>
  <c r="AR113" i="32"/>
  <c r="AS113" i="32"/>
  <c r="AQ114" i="32"/>
  <c r="AS114" i="32" s="1"/>
  <c r="AR114" i="32"/>
  <c r="AQ115" i="32"/>
  <c r="AR115" i="32"/>
  <c r="AS115" i="32" s="1"/>
  <c r="AQ116" i="32"/>
  <c r="AR116" i="32"/>
  <c r="AS116" i="32"/>
  <c r="AQ117" i="32"/>
  <c r="AR117" i="32"/>
  <c r="AS117" i="32"/>
  <c r="AQ118" i="32"/>
  <c r="AS118" i="32" s="1"/>
  <c r="AR118" i="32"/>
  <c r="AQ119" i="32"/>
  <c r="AR119" i="32"/>
  <c r="AS119" i="32" s="1"/>
  <c r="AQ120" i="32"/>
  <c r="AR120" i="32"/>
  <c r="AS120" i="32"/>
  <c r="AQ121" i="32"/>
  <c r="AR121" i="32"/>
  <c r="AS121" i="32"/>
  <c r="AQ122" i="32"/>
  <c r="AS122" i="32" s="1"/>
  <c r="AR122" i="32"/>
  <c r="AQ123" i="32"/>
  <c r="AR123" i="32"/>
  <c r="AS123" i="32" s="1"/>
  <c r="AQ124" i="32"/>
  <c r="AR124" i="32"/>
  <c r="AS124" i="32"/>
  <c r="AQ125" i="32"/>
  <c r="AR125" i="32"/>
  <c r="AS125" i="32"/>
  <c r="AQ126" i="32"/>
  <c r="AS126" i="32" s="1"/>
  <c r="AR126" i="32"/>
  <c r="AQ127" i="32"/>
  <c r="AR127" i="32"/>
  <c r="AS127" i="32" s="1"/>
  <c r="AQ128" i="32"/>
  <c r="AR128" i="32"/>
  <c r="AS128" i="32"/>
  <c r="AQ129" i="32"/>
  <c r="AR129" i="32"/>
  <c r="AS129" i="32"/>
  <c r="AQ130" i="32"/>
  <c r="AS130" i="32" s="1"/>
  <c r="AR130" i="32"/>
  <c r="AQ131" i="32"/>
  <c r="AR131" i="32"/>
  <c r="AS131" i="32" s="1"/>
  <c r="AQ132" i="32"/>
  <c r="AR132" i="32"/>
  <c r="AS132" i="32"/>
  <c r="AZ29" i="32"/>
  <c r="BB29" i="32" s="1"/>
  <c r="BA29" i="32"/>
  <c r="AZ30" i="32"/>
  <c r="BA30" i="32"/>
  <c r="BB30" i="32" s="1"/>
  <c r="AZ31" i="32"/>
  <c r="BA31" i="32"/>
  <c r="BB31" i="32"/>
  <c r="AZ32" i="32"/>
  <c r="BA32" i="32"/>
  <c r="BB32" i="32"/>
  <c r="AZ33" i="32"/>
  <c r="BB33" i="32" s="1"/>
  <c r="BA33" i="32"/>
  <c r="AZ34" i="32"/>
  <c r="BA34" i="32"/>
  <c r="BB34" i="32" s="1"/>
  <c r="AZ35" i="32"/>
  <c r="BA35" i="32"/>
  <c r="BB35" i="32"/>
  <c r="AZ36" i="32"/>
  <c r="BA36" i="32"/>
  <c r="BB36" i="32"/>
  <c r="AZ37" i="32"/>
  <c r="BB37" i="32" s="1"/>
  <c r="BA37" i="32"/>
  <c r="AZ38" i="32"/>
  <c r="BA38" i="32"/>
  <c r="BB38" i="32" s="1"/>
  <c r="BA39" i="32"/>
  <c r="AZ40" i="32"/>
  <c r="BB40" i="32" s="1"/>
  <c r="BA40" i="32"/>
  <c r="AZ41" i="32"/>
  <c r="BB41" i="32" s="1"/>
  <c r="BA41" i="32"/>
  <c r="AZ42" i="32"/>
  <c r="BA42" i="32"/>
  <c r="BB42" i="32" s="1"/>
  <c r="AZ43" i="32"/>
  <c r="BA43" i="32"/>
  <c r="BB43" i="32"/>
  <c r="AZ44" i="32"/>
  <c r="BA44" i="32"/>
  <c r="BB44" i="32"/>
  <c r="AZ45" i="32"/>
  <c r="BB45" i="32" s="1"/>
  <c r="BA45" i="32"/>
  <c r="AZ46" i="32"/>
  <c r="BA46" i="32"/>
  <c r="BB46" i="32" s="1"/>
  <c r="AZ47" i="32"/>
  <c r="BA47" i="32"/>
  <c r="BB47" i="32"/>
  <c r="AZ48" i="32"/>
  <c r="BA48" i="32"/>
  <c r="BB48" i="32"/>
  <c r="AZ49" i="32"/>
  <c r="BB49" i="32" s="1"/>
  <c r="BA49" i="32"/>
  <c r="AZ50" i="32"/>
  <c r="BA50" i="32"/>
  <c r="BB50" i="32" s="1"/>
  <c r="AZ51" i="32"/>
  <c r="BA51" i="32"/>
  <c r="BB51" i="32"/>
  <c r="AZ52" i="32"/>
  <c r="BA52" i="32"/>
  <c r="BB52" i="32"/>
  <c r="AZ53" i="32"/>
  <c r="BB53" i="32" s="1"/>
  <c r="BA53" i="32"/>
  <c r="AZ54" i="32"/>
  <c r="BA54" i="32"/>
  <c r="BB54" i="32" s="1"/>
  <c r="AZ55" i="32"/>
  <c r="BA55" i="32"/>
  <c r="BB55" i="32"/>
  <c r="AZ56" i="32"/>
  <c r="BA56" i="32"/>
  <c r="BB56" i="32"/>
  <c r="AZ57" i="32"/>
  <c r="BB57" i="32" s="1"/>
  <c r="BA57" i="32"/>
  <c r="AZ58" i="32"/>
  <c r="BA58" i="32"/>
  <c r="BB58" i="32" s="1"/>
  <c r="AZ59" i="32"/>
  <c r="BA59" i="32"/>
  <c r="BB59" i="32"/>
  <c r="AZ60" i="32"/>
  <c r="BA60" i="32"/>
  <c r="BB60" i="32"/>
  <c r="AZ61" i="32"/>
  <c r="BB61" i="32" s="1"/>
  <c r="BA61" i="32"/>
  <c r="AZ62" i="32"/>
  <c r="BA62" i="32"/>
  <c r="BB62" i="32" s="1"/>
  <c r="AZ63" i="32"/>
  <c r="BA63" i="32"/>
  <c r="BB63" i="32"/>
  <c r="AZ64" i="32"/>
  <c r="BA64" i="32"/>
  <c r="BB64" i="32"/>
  <c r="AZ65" i="32"/>
  <c r="BB65" i="32" s="1"/>
  <c r="BA65" i="32"/>
  <c r="AZ66" i="32"/>
  <c r="BA66" i="32"/>
  <c r="BB66" i="32" s="1"/>
  <c r="AZ67" i="32"/>
  <c r="BA67" i="32"/>
  <c r="BB67" i="32"/>
  <c r="AZ68" i="32"/>
  <c r="BA68" i="32"/>
  <c r="BB68" i="32"/>
  <c r="AZ69" i="32"/>
  <c r="BB69" i="32" s="1"/>
  <c r="BA69" i="32"/>
  <c r="AZ70" i="32"/>
  <c r="BA70" i="32"/>
  <c r="BB70" i="32" s="1"/>
  <c r="AZ71" i="32"/>
  <c r="BA71" i="32"/>
  <c r="BB71" i="32"/>
  <c r="AZ72" i="32"/>
  <c r="BA72" i="32"/>
  <c r="BB72" i="32"/>
  <c r="AZ73" i="32"/>
  <c r="BB73" i="32" s="1"/>
  <c r="BA73" i="32"/>
  <c r="AZ74" i="32"/>
  <c r="BA74" i="32"/>
  <c r="BB74" i="32" s="1"/>
  <c r="AZ75" i="32"/>
  <c r="BA75" i="32"/>
  <c r="BB75" i="32"/>
  <c r="AZ76" i="32"/>
  <c r="BA76" i="32"/>
  <c r="BB76" i="32"/>
  <c r="AZ77" i="32"/>
  <c r="BB77" i="32" s="1"/>
  <c r="BA77" i="32"/>
  <c r="AZ78" i="32"/>
  <c r="BA78" i="32"/>
  <c r="BB78" i="32" s="1"/>
  <c r="AZ79" i="32"/>
  <c r="BA79" i="32"/>
  <c r="BB79" i="32"/>
  <c r="AZ80" i="32"/>
  <c r="BA80" i="32"/>
  <c r="BB80" i="32"/>
  <c r="AZ81" i="32"/>
  <c r="BB81" i="32" s="1"/>
  <c r="BA81" i="32"/>
  <c r="AZ82" i="32"/>
  <c r="BA82" i="32"/>
  <c r="BB82" i="32" s="1"/>
  <c r="AZ83" i="32"/>
  <c r="BA83" i="32"/>
  <c r="BB83" i="32"/>
  <c r="AZ84" i="32"/>
  <c r="BA84" i="32"/>
  <c r="BB84" i="32"/>
  <c r="AZ85" i="32"/>
  <c r="BB85" i="32" s="1"/>
  <c r="BA85" i="32"/>
  <c r="AZ86" i="32"/>
  <c r="BA86" i="32"/>
  <c r="BB86" i="32" s="1"/>
  <c r="AZ87" i="32"/>
  <c r="BA87" i="32"/>
  <c r="BB87" i="32"/>
  <c r="AZ88" i="32"/>
  <c r="BA88" i="32"/>
  <c r="BB88" i="32"/>
  <c r="AZ89" i="32"/>
  <c r="BB89" i="32" s="1"/>
  <c r="BA89" i="32"/>
  <c r="AZ90" i="32"/>
  <c r="BA90" i="32"/>
  <c r="BB90" i="32" s="1"/>
  <c r="AZ91" i="32"/>
  <c r="BA91" i="32"/>
  <c r="BB91" i="32"/>
  <c r="AZ92" i="32"/>
  <c r="BA92" i="32"/>
  <c r="BB92" i="32"/>
  <c r="AZ93" i="32"/>
  <c r="BB93" i="32" s="1"/>
  <c r="BA93" i="32"/>
  <c r="AZ94" i="32"/>
  <c r="BA94" i="32"/>
  <c r="BB94" i="32" s="1"/>
  <c r="AZ95" i="32"/>
  <c r="BA95" i="32"/>
  <c r="BB95" i="32"/>
  <c r="AZ96" i="32"/>
  <c r="BA96" i="32"/>
  <c r="BB96" i="32"/>
  <c r="AZ97" i="32"/>
  <c r="BB97" i="32" s="1"/>
  <c r="BA97" i="32"/>
  <c r="AZ98" i="32"/>
  <c r="BA98" i="32"/>
  <c r="BB98" i="32" s="1"/>
  <c r="AZ99" i="32"/>
  <c r="BA99" i="32"/>
  <c r="BB99" i="32"/>
  <c r="AZ100" i="32"/>
  <c r="BA100" i="32"/>
  <c r="BB100" i="32"/>
  <c r="AZ101" i="32"/>
  <c r="BB101" i="32" s="1"/>
  <c r="BA101" i="32"/>
  <c r="AZ102" i="32"/>
  <c r="BA102" i="32"/>
  <c r="BB102" i="32" s="1"/>
  <c r="AZ103" i="32"/>
  <c r="BA103" i="32"/>
  <c r="BB103" i="32"/>
  <c r="AZ104" i="32"/>
  <c r="BA104" i="32"/>
  <c r="BB104" i="32"/>
  <c r="AZ105" i="32"/>
  <c r="BB105" i="32" s="1"/>
  <c r="BA105" i="32"/>
  <c r="AZ106" i="32"/>
  <c r="BA106" i="32"/>
  <c r="BB106" i="32" s="1"/>
  <c r="AZ107" i="32"/>
  <c r="BA107" i="32"/>
  <c r="BB107" i="32"/>
  <c r="AZ108" i="32"/>
  <c r="BA108" i="32"/>
  <c r="BB108" i="32"/>
  <c r="AZ109" i="32"/>
  <c r="BB109" i="32" s="1"/>
  <c r="BA109" i="32"/>
  <c r="AZ110" i="32"/>
  <c r="BA110" i="32"/>
  <c r="BB110" i="32" s="1"/>
  <c r="AZ111" i="32"/>
  <c r="BA111" i="32"/>
  <c r="BB111" i="32"/>
  <c r="AZ112" i="32"/>
  <c r="BA112" i="32"/>
  <c r="BB112" i="32"/>
  <c r="AZ113" i="32"/>
  <c r="BB113" i="32" s="1"/>
  <c r="BA113" i="32"/>
  <c r="AZ114" i="32"/>
  <c r="BA114" i="32"/>
  <c r="BB114" i="32" s="1"/>
  <c r="AZ115" i="32"/>
  <c r="BA115" i="32"/>
  <c r="BB115" i="32"/>
  <c r="AZ116" i="32"/>
  <c r="BA116" i="32"/>
  <c r="BB116" i="32"/>
  <c r="AZ117" i="32"/>
  <c r="BB117" i="32" s="1"/>
  <c r="BA117" i="32"/>
  <c r="AZ118" i="32"/>
  <c r="BA118" i="32"/>
  <c r="BB118" i="32" s="1"/>
  <c r="AZ119" i="32"/>
  <c r="BA119" i="32"/>
  <c r="BB119" i="32"/>
  <c r="AZ120" i="32"/>
  <c r="BA120" i="32"/>
  <c r="BB120" i="32"/>
  <c r="AZ121" i="32"/>
  <c r="BB121" i="32" s="1"/>
  <c r="BA121" i="32"/>
  <c r="AZ122" i="32"/>
  <c r="BA122" i="32"/>
  <c r="BB122" i="32" s="1"/>
  <c r="AZ123" i="32"/>
  <c r="BA123" i="32"/>
  <c r="BB123" i="32"/>
  <c r="AZ124" i="32"/>
  <c r="BA124" i="32"/>
  <c r="BB124" i="32"/>
  <c r="AZ125" i="32"/>
  <c r="BB125" i="32" s="1"/>
  <c r="BA125" i="32"/>
  <c r="AZ126" i="32"/>
  <c r="BA126" i="32"/>
  <c r="BB126" i="32" s="1"/>
  <c r="AZ127" i="32"/>
  <c r="BA127" i="32"/>
  <c r="BB127" i="32"/>
  <c r="AZ128" i="32"/>
  <c r="BA128" i="32"/>
  <c r="BB128" i="32"/>
  <c r="AZ129" i="32"/>
  <c r="BB129" i="32" s="1"/>
  <c r="BA129" i="32"/>
  <c r="AZ130" i="32"/>
  <c r="BA130" i="32"/>
  <c r="BB130" i="32" s="1"/>
  <c r="AZ131" i="32"/>
  <c r="BA131" i="32"/>
  <c r="BB131" i="32"/>
  <c r="AZ132" i="32"/>
  <c r="BA132" i="32"/>
  <c r="BB132" i="32"/>
  <c r="BI5" i="1"/>
  <c r="BJ5" i="1"/>
  <c r="BI6" i="1"/>
  <c r="BJ6" i="1"/>
  <c r="BI7" i="1"/>
  <c r="BJ7" i="1"/>
  <c r="BI8" i="1"/>
  <c r="BJ8" i="1"/>
  <c r="BI9" i="1"/>
  <c r="BJ9" i="1"/>
  <c r="BI10" i="1"/>
  <c r="BJ10" i="1"/>
  <c r="BI11" i="1"/>
  <c r="BJ11" i="1"/>
  <c r="BI12" i="1"/>
  <c r="BJ12" i="1"/>
  <c r="BK12" i="1"/>
  <c r="BI13" i="1"/>
  <c r="BJ13" i="1"/>
  <c r="BI14" i="1"/>
  <c r="BJ14" i="1"/>
  <c r="BI15" i="1"/>
  <c r="BJ15" i="1"/>
  <c r="BI16" i="1"/>
  <c r="BJ16" i="1"/>
  <c r="BI17" i="1"/>
  <c r="BJ17" i="1"/>
  <c r="BK17" i="1" s="1"/>
  <c r="BI18" i="1"/>
  <c r="BJ18" i="1"/>
  <c r="BI19" i="1"/>
  <c r="BJ19" i="1"/>
  <c r="BI20" i="1"/>
  <c r="BJ20" i="1"/>
  <c r="BK20" i="1" s="1"/>
  <c r="BI21" i="1"/>
  <c r="BJ21" i="1"/>
  <c r="BK21" i="1" s="1"/>
  <c r="BI22" i="1"/>
  <c r="BK22" i="1" s="1"/>
  <c r="BJ22" i="1"/>
  <c r="BI23" i="1"/>
  <c r="BJ23" i="1"/>
  <c r="BI24" i="1"/>
  <c r="BK24" i="1" s="1"/>
  <c r="BJ24" i="1"/>
  <c r="BI25" i="1"/>
  <c r="BJ25" i="1"/>
  <c r="BK25" i="1" s="1"/>
  <c r="BI26" i="1"/>
  <c r="BK26" i="1" s="1"/>
  <c r="BJ26" i="1"/>
  <c r="BI27" i="1"/>
  <c r="BJ27" i="1"/>
  <c r="BI28" i="1"/>
  <c r="BK28" i="1" s="1"/>
  <c r="BJ28" i="1"/>
  <c r="BI29" i="1"/>
  <c r="BJ29" i="1"/>
  <c r="BK29" i="1" s="1"/>
  <c r="BI30" i="1"/>
  <c r="BJ30" i="1"/>
  <c r="BI31" i="1"/>
  <c r="BJ31" i="1"/>
  <c r="BI32" i="1"/>
  <c r="BJ32" i="1"/>
  <c r="BI33" i="1"/>
  <c r="BJ33" i="1"/>
  <c r="BK33" i="1" s="1"/>
  <c r="BI34" i="1"/>
  <c r="BJ34" i="1"/>
  <c r="BI35" i="1"/>
  <c r="BJ35" i="1"/>
  <c r="BI36" i="1"/>
  <c r="BJ36" i="1"/>
  <c r="BK36" i="1"/>
  <c r="BI37" i="1"/>
  <c r="BJ37" i="1"/>
  <c r="BI38" i="1"/>
  <c r="BJ38" i="1"/>
  <c r="BI39" i="1"/>
  <c r="BJ39" i="1"/>
  <c r="BI40" i="1"/>
  <c r="BJ40" i="1"/>
  <c r="BI41" i="1"/>
  <c r="BJ41" i="1"/>
  <c r="BI42" i="1"/>
  <c r="BJ42" i="1"/>
  <c r="BI43" i="1"/>
  <c r="BJ43" i="1"/>
  <c r="BI44" i="1"/>
  <c r="BJ44" i="1"/>
  <c r="BK44" i="1"/>
  <c r="BI45" i="1"/>
  <c r="BJ45" i="1"/>
  <c r="BK45" i="1" s="1"/>
  <c r="BI46" i="1"/>
  <c r="BJ46" i="1"/>
  <c r="BI47" i="1"/>
  <c r="BJ47" i="1"/>
  <c r="BI48" i="1"/>
  <c r="BJ48" i="1"/>
  <c r="BI49" i="1"/>
  <c r="BJ49" i="1"/>
  <c r="BK49" i="1" s="1"/>
  <c r="BI50" i="1"/>
  <c r="BJ50" i="1"/>
  <c r="BI51" i="1"/>
  <c r="BJ51" i="1"/>
  <c r="BI52" i="1"/>
  <c r="BJ52" i="1"/>
  <c r="BK52" i="1" s="1"/>
  <c r="BI53" i="1"/>
  <c r="BJ53" i="1"/>
  <c r="BK53" i="1" s="1"/>
  <c r="BI54" i="1"/>
  <c r="BK54" i="1" s="1"/>
  <c r="BJ54" i="1"/>
  <c r="BI55" i="1"/>
  <c r="BJ55" i="1"/>
  <c r="BI56" i="1"/>
  <c r="BK56" i="1" s="1"/>
  <c r="BJ56" i="1"/>
  <c r="BI57" i="1"/>
  <c r="BJ57" i="1"/>
  <c r="BK57" i="1" s="1"/>
  <c r="BI58" i="1"/>
  <c r="BK58" i="1" s="1"/>
  <c r="BJ58" i="1"/>
  <c r="BI59" i="1"/>
  <c r="BJ59" i="1"/>
  <c r="BI60" i="1"/>
  <c r="BJ60" i="1"/>
  <c r="BK60" i="1" s="1"/>
  <c r="BI61" i="1"/>
  <c r="BJ61" i="1"/>
  <c r="BK61" i="1" s="1"/>
  <c r="BI62" i="1"/>
  <c r="BJ62" i="1"/>
  <c r="BI63" i="1"/>
  <c r="BJ63" i="1"/>
  <c r="BI64" i="1"/>
  <c r="BK64" i="1" s="1"/>
  <c r="BJ64" i="1"/>
  <c r="BI66" i="1"/>
  <c r="BJ66" i="1"/>
  <c r="BI67" i="1"/>
  <c r="BJ67" i="1"/>
  <c r="BI68" i="1"/>
  <c r="BJ68" i="1"/>
  <c r="BK68" i="1" s="1"/>
  <c r="BI69" i="1"/>
  <c r="BJ69" i="1"/>
  <c r="BK69" i="1" s="1"/>
  <c r="BI70" i="1"/>
  <c r="BK70" i="1" s="1"/>
  <c r="BJ70" i="1"/>
  <c r="BI71" i="1"/>
  <c r="BJ71" i="1"/>
  <c r="BI72" i="1"/>
  <c r="BK72" i="1" s="1"/>
  <c r="BJ72" i="1"/>
  <c r="BI73" i="1"/>
  <c r="BJ73" i="1"/>
  <c r="BK73" i="1" s="1"/>
  <c r="BI74" i="1"/>
  <c r="BK74" i="1" s="1"/>
  <c r="BJ74" i="1"/>
  <c r="BI75" i="1"/>
  <c r="BJ75" i="1"/>
  <c r="BI76" i="1"/>
  <c r="BK76" i="1" s="1"/>
  <c r="BJ76" i="1"/>
  <c r="BI77" i="1"/>
  <c r="BJ77" i="1"/>
  <c r="BK77" i="1" s="1"/>
  <c r="BI78" i="1"/>
  <c r="BJ78" i="1"/>
  <c r="BI79" i="1"/>
  <c r="BJ79" i="1"/>
  <c r="BI80" i="1"/>
  <c r="BK80" i="1" s="1"/>
  <c r="BJ80" i="1"/>
  <c r="BI81" i="1"/>
  <c r="BJ81" i="1"/>
  <c r="BK81" i="1" s="1"/>
  <c r="BI82" i="1"/>
  <c r="BK82" i="1" s="1"/>
  <c r="BJ82" i="1"/>
  <c r="BI83" i="1"/>
  <c r="BJ83" i="1"/>
  <c r="BI84" i="1"/>
  <c r="BJ84" i="1"/>
  <c r="BK84" i="1"/>
  <c r="BI85" i="1"/>
  <c r="BJ85" i="1"/>
  <c r="BI86" i="1"/>
  <c r="BJ86" i="1"/>
  <c r="BI87" i="1"/>
  <c r="BJ87" i="1"/>
  <c r="BI88" i="1"/>
  <c r="BJ88" i="1"/>
  <c r="BI89" i="1"/>
  <c r="BJ89" i="1"/>
  <c r="BI90" i="1"/>
  <c r="BJ90" i="1"/>
  <c r="BI91" i="1"/>
  <c r="BJ91" i="1"/>
  <c r="BI92" i="1"/>
  <c r="BJ92" i="1"/>
  <c r="BK92" i="1"/>
  <c r="BI93" i="1"/>
  <c r="BJ93" i="1"/>
  <c r="BI94" i="1"/>
  <c r="BJ94" i="1"/>
  <c r="BI95" i="1"/>
  <c r="BJ95" i="1"/>
  <c r="BI96" i="1"/>
  <c r="BJ96" i="1"/>
  <c r="BI97" i="1"/>
  <c r="BJ97" i="1"/>
  <c r="BI98" i="1"/>
  <c r="BJ98" i="1"/>
  <c r="BI99" i="1"/>
  <c r="BJ99" i="1"/>
  <c r="BI100" i="1"/>
  <c r="BJ100" i="1"/>
  <c r="BK100" i="1" s="1"/>
  <c r="BI101" i="1"/>
  <c r="BJ101" i="1"/>
  <c r="BK101" i="1" s="1"/>
  <c r="BI102" i="1"/>
  <c r="BK102" i="1" s="1"/>
  <c r="BJ102" i="1"/>
  <c r="BI103" i="1"/>
  <c r="BJ103" i="1"/>
  <c r="BI104" i="1"/>
  <c r="BK104" i="1" s="1"/>
  <c r="BJ104" i="1"/>
  <c r="BI105" i="1"/>
  <c r="BJ105" i="1"/>
  <c r="BK105" i="1" s="1"/>
  <c r="BI106" i="1"/>
  <c r="BK106" i="1" s="1"/>
  <c r="BJ106" i="1"/>
  <c r="BI107" i="1"/>
  <c r="BJ107" i="1"/>
  <c r="BI108" i="1"/>
  <c r="BJ108" i="1"/>
  <c r="BK108" i="1" s="1"/>
  <c r="BI109" i="1"/>
  <c r="BJ109" i="1"/>
  <c r="BK109" i="1" s="1"/>
  <c r="BI110" i="1"/>
  <c r="BK110" i="1" s="1"/>
  <c r="BJ110" i="1"/>
  <c r="BI111" i="1"/>
  <c r="BJ111" i="1"/>
  <c r="BI112" i="1"/>
  <c r="BK112" i="1" s="1"/>
  <c r="BJ112" i="1"/>
  <c r="BI113" i="1"/>
  <c r="BJ113" i="1"/>
  <c r="BK113" i="1" s="1"/>
  <c r="BI114" i="1"/>
  <c r="BK114" i="1" s="1"/>
  <c r="BJ114" i="1"/>
  <c r="BI115" i="1"/>
  <c r="BJ115" i="1"/>
  <c r="BI116" i="1"/>
  <c r="BJ116" i="1"/>
  <c r="BK116" i="1"/>
  <c r="BI117" i="1"/>
  <c r="BJ117" i="1"/>
  <c r="BI118" i="1"/>
  <c r="BJ118" i="1"/>
  <c r="BI119" i="1"/>
  <c r="BJ119" i="1"/>
  <c r="BI120" i="1"/>
  <c r="BJ120" i="1"/>
  <c r="BI121" i="1"/>
  <c r="BJ121" i="1"/>
  <c r="BI122" i="1"/>
  <c r="BJ122" i="1"/>
  <c r="BI123" i="1"/>
  <c r="BJ123" i="1"/>
  <c r="BI124" i="1"/>
  <c r="BJ124" i="1"/>
  <c r="BK124" i="1"/>
  <c r="BI125" i="1"/>
  <c r="BJ125" i="1"/>
  <c r="BI126" i="1"/>
  <c r="BJ126" i="1"/>
  <c r="BI127" i="1"/>
  <c r="BJ127" i="1"/>
  <c r="BI128" i="1"/>
  <c r="BJ128" i="1"/>
  <c r="BI129" i="1"/>
  <c r="BJ129" i="1"/>
  <c r="BI130" i="1"/>
  <c r="BJ130" i="1"/>
  <c r="BI131" i="1"/>
  <c r="BJ131" i="1"/>
  <c r="BI132" i="1"/>
  <c r="BJ132" i="1"/>
  <c r="BK132" i="1" s="1"/>
  <c r="BI133" i="1"/>
  <c r="BJ133" i="1"/>
  <c r="BK133" i="1" s="1"/>
  <c r="BI134" i="1"/>
  <c r="BK134" i="1" s="1"/>
  <c r="BJ134" i="1"/>
  <c r="BI135" i="1"/>
  <c r="BJ135" i="1"/>
  <c r="BI136" i="1"/>
  <c r="BK136" i="1" s="1"/>
  <c r="BJ136" i="1"/>
  <c r="BI137" i="1"/>
  <c r="BJ137" i="1"/>
  <c r="BK137" i="1" s="1"/>
  <c r="BI138" i="1"/>
  <c r="BK138" i="1" s="1"/>
  <c r="BJ138" i="1"/>
  <c r="BI139" i="1"/>
  <c r="BJ139" i="1"/>
  <c r="BI140" i="1"/>
  <c r="BJ140" i="1"/>
  <c r="BK140" i="1" s="1"/>
  <c r="BI141" i="1"/>
  <c r="BJ141" i="1"/>
  <c r="BK141" i="1" s="1"/>
  <c r="BI142" i="1"/>
  <c r="BK142" i="1" s="1"/>
  <c r="BJ142" i="1"/>
  <c r="BI143" i="1"/>
  <c r="BJ143" i="1"/>
  <c r="BI144" i="1"/>
  <c r="BK144" i="1" s="1"/>
  <c r="BJ144" i="1"/>
  <c r="BI145" i="1"/>
  <c r="BJ145" i="1"/>
  <c r="BK145" i="1" s="1"/>
  <c r="BI146" i="1"/>
  <c r="BK146" i="1" s="1"/>
  <c r="BJ146" i="1"/>
  <c r="BI147" i="1"/>
  <c r="BJ147" i="1"/>
  <c r="BI148" i="1"/>
  <c r="BJ148" i="1"/>
  <c r="BK148" i="1"/>
  <c r="BI149" i="1"/>
  <c r="BJ149" i="1"/>
  <c r="BI150" i="1"/>
  <c r="BJ150" i="1"/>
  <c r="BI151" i="1"/>
  <c r="BJ151" i="1"/>
  <c r="BI152" i="1"/>
  <c r="BJ152" i="1"/>
  <c r="AZ8" i="1"/>
  <c r="BA8" i="1"/>
  <c r="AZ9" i="1"/>
  <c r="BA9" i="1"/>
  <c r="BB9" i="1" s="1"/>
  <c r="AZ10" i="1"/>
  <c r="BA10" i="1"/>
  <c r="AZ11" i="1"/>
  <c r="BA11" i="1"/>
  <c r="BB11" i="1"/>
  <c r="AZ12" i="1"/>
  <c r="BA12" i="1"/>
  <c r="AZ13" i="1"/>
  <c r="BA13" i="1"/>
  <c r="BB13" i="1" s="1"/>
  <c r="AZ14" i="1"/>
  <c r="BA14" i="1"/>
  <c r="AZ15" i="1"/>
  <c r="BA15" i="1"/>
  <c r="AZ16" i="1"/>
  <c r="BA16" i="1"/>
  <c r="AZ17" i="1"/>
  <c r="BA17" i="1"/>
  <c r="BB17" i="1" s="1"/>
  <c r="AZ18" i="1"/>
  <c r="BA18" i="1"/>
  <c r="AZ19" i="1"/>
  <c r="BA19" i="1"/>
  <c r="BB19" i="1" s="1"/>
  <c r="AZ20" i="1"/>
  <c r="BA20" i="1"/>
  <c r="AZ21" i="1"/>
  <c r="BA21" i="1"/>
  <c r="AZ22" i="1"/>
  <c r="BA22" i="1"/>
  <c r="BB22" i="1" s="1"/>
  <c r="AZ23" i="1"/>
  <c r="BA23" i="1"/>
  <c r="BB23" i="1" s="1"/>
  <c r="AZ24" i="1"/>
  <c r="BA24" i="1"/>
  <c r="AZ25" i="1"/>
  <c r="BA25" i="1"/>
  <c r="AZ26" i="1"/>
  <c r="BA26" i="1"/>
  <c r="BB26" i="1" s="1"/>
  <c r="AZ27" i="1"/>
  <c r="BB27" i="1" s="1"/>
  <c r="BA27" i="1"/>
  <c r="AZ28" i="1"/>
  <c r="BA28" i="1"/>
  <c r="AZ29" i="1"/>
  <c r="BA29" i="1"/>
  <c r="AZ30" i="1"/>
  <c r="BA30" i="1"/>
  <c r="BB30" i="1" s="1"/>
  <c r="AZ31" i="1"/>
  <c r="BB31" i="1" s="1"/>
  <c r="BA31" i="1"/>
  <c r="AZ32" i="1"/>
  <c r="BA32" i="1"/>
  <c r="AZ33" i="1"/>
  <c r="BA33" i="1"/>
  <c r="AZ34" i="1"/>
  <c r="BA34" i="1"/>
  <c r="BB34" i="1" s="1"/>
  <c r="AZ35" i="1"/>
  <c r="BA35" i="1"/>
  <c r="BB35" i="1"/>
  <c r="AZ36" i="1"/>
  <c r="BA36" i="1"/>
  <c r="AZ37" i="1"/>
  <c r="BA37" i="1"/>
  <c r="BB37" i="1" s="1"/>
  <c r="AZ38" i="1"/>
  <c r="BA38" i="1"/>
  <c r="AZ39" i="1"/>
  <c r="BA39" i="1"/>
  <c r="BB39" i="1"/>
  <c r="AZ40" i="1"/>
  <c r="BA40" i="1"/>
  <c r="AZ41" i="1"/>
  <c r="BA41" i="1"/>
  <c r="BB41" i="1" s="1"/>
  <c r="AZ42" i="1"/>
  <c r="BA42" i="1"/>
  <c r="AZ43" i="1"/>
  <c r="BA43" i="1"/>
  <c r="AZ44" i="1"/>
  <c r="BA44" i="1"/>
  <c r="AZ45" i="1"/>
  <c r="BA45" i="1"/>
  <c r="BB45" i="1" s="1"/>
  <c r="AZ46" i="1"/>
  <c r="BA46" i="1"/>
  <c r="AZ47" i="1"/>
  <c r="BA47" i="1"/>
  <c r="AZ48" i="1"/>
  <c r="BA48" i="1"/>
  <c r="AZ49" i="1"/>
  <c r="BA49" i="1"/>
  <c r="BB49" i="1" s="1"/>
  <c r="AZ50" i="1"/>
  <c r="BA50" i="1"/>
  <c r="BB50" i="1" s="1"/>
  <c r="AZ51" i="1"/>
  <c r="BA51" i="1"/>
  <c r="BB51" i="1" s="1"/>
  <c r="AZ52" i="1"/>
  <c r="BA52" i="1"/>
  <c r="AZ53" i="1"/>
  <c r="BA53" i="1"/>
  <c r="AZ54" i="1"/>
  <c r="BA54" i="1"/>
  <c r="BB54" i="1" s="1"/>
  <c r="AZ55" i="1"/>
  <c r="BA55" i="1"/>
  <c r="BB55" i="1" s="1"/>
  <c r="AZ56" i="1"/>
  <c r="BA56" i="1"/>
  <c r="AZ57" i="1"/>
  <c r="BA57" i="1"/>
  <c r="AZ58" i="1"/>
  <c r="BA58" i="1"/>
  <c r="BB58" i="1" s="1"/>
  <c r="AZ59" i="1"/>
  <c r="BB59" i="1" s="1"/>
  <c r="BA59" i="1"/>
  <c r="AZ60" i="1"/>
  <c r="BA60" i="1"/>
  <c r="AZ61" i="1"/>
  <c r="BA61" i="1"/>
  <c r="AZ62" i="1"/>
  <c r="BA62" i="1"/>
  <c r="BB62" i="1" s="1"/>
  <c r="AZ63" i="1"/>
  <c r="BB63" i="1" s="1"/>
  <c r="BA63" i="1"/>
  <c r="AZ64" i="1"/>
  <c r="BA64" i="1"/>
  <c r="AZ66" i="1"/>
  <c r="BA66" i="1"/>
  <c r="AZ67" i="1"/>
  <c r="BA67" i="1"/>
  <c r="AZ68" i="1"/>
  <c r="BA68" i="1"/>
  <c r="AZ69" i="1"/>
  <c r="BA69" i="1"/>
  <c r="BB69" i="1" s="1"/>
  <c r="AZ70" i="1"/>
  <c r="BA70" i="1"/>
  <c r="AZ71" i="1"/>
  <c r="BA71" i="1"/>
  <c r="BB71" i="1" s="1"/>
  <c r="AZ72" i="1"/>
  <c r="BA72" i="1"/>
  <c r="AZ73" i="1"/>
  <c r="BA73" i="1"/>
  <c r="AZ74" i="1"/>
  <c r="BA74" i="1"/>
  <c r="BB74" i="1" s="1"/>
  <c r="AZ75" i="1"/>
  <c r="BA75" i="1"/>
  <c r="BB75" i="1" s="1"/>
  <c r="AZ76" i="1"/>
  <c r="BA76" i="1"/>
  <c r="AZ77" i="1"/>
  <c r="BA77" i="1"/>
  <c r="AZ78" i="1"/>
  <c r="BA78" i="1"/>
  <c r="BB78" i="1" s="1"/>
  <c r="AZ79" i="1"/>
  <c r="BB79" i="1" s="1"/>
  <c r="BA79" i="1"/>
  <c r="AZ80" i="1"/>
  <c r="BA80" i="1"/>
  <c r="AZ81" i="1"/>
  <c r="BA81" i="1"/>
  <c r="AZ82" i="1"/>
  <c r="BA82" i="1"/>
  <c r="BB82" i="1" s="1"/>
  <c r="AZ83" i="1"/>
  <c r="BB83" i="1" s="1"/>
  <c r="BA83" i="1"/>
  <c r="AZ84" i="1"/>
  <c r="BA84" i="1"/>
  <c r="AZ85" i="1"/>
  <c r="BA85" i="1"/>
  <c r="AZ86" i="1"/>
  <c r="BA86" i="1"/>
  <c r="BB86" i="1" s="1"/>
  <c r="AZ87" i="1"/>
  <c r="BA87" i="1"/>
  <c r="BB87" i="1"/>
  <c r="AZ88" i="1"/>
  <c r="BA88" i="1"/>
  <c r="AZ89" i="1"/>
  <c r="BA89" i="1"/>
  <c r="BB89" i="1" s="1"/>
  <c r="AZ90" i="1"/>
  <c r="BA90" i="1"/>
  <c r="AZ91" i="1"/>
  <c r="BA91" i="1"/>
  <c r="BB91" i="1"/>
  <c r="AZ92" i="1"/>
  <c r="BA92" i="1"/>
  <c r="AZ93" i="1"/>
  <c r="BA93" i="1"/>
  <c r="BB93" i="1" s="1"/>
  <c r="AZ94" i="1"/>
  <c r="BA94" i="1"/>
  <c r="AZ95" i="1"/>
  <c r="BA95" i="1"/>
  <c r="AZ96" i="1"/>
  <c r="BB96" i="1" s="1"/>
  <c r="BA96" i="1"/>
  <c r="AZ97" i="1"/>
  <c r="BA97" i="1"/>
  <c r="BB97" i="1" s="1"/>
  <c r="AZ98" i="1"/>
  <c r="BA98" i="1"/>
  <c r="AZ99" i="1"/>
  <c r="BA99" i="1"/>
  <c r="AZ100" i="1"/>
  <c r="BA100" i="1"/>
  <c r="AZ101" i="1"/>
  <c r="BA101" i="1"/>
  <c r="BB101" i="1" s="1"/>
  <c r="AZ102" i="1"/>
  <c r="BA102" i="1"/>
  <c r="AZ103" i="1"/>
  <c r="BA103" i="1"/>
  <c r="BB103" i="1" s="1"/>
  <c r="AZ104" i="1"/>
  <c r="BA104" i="1"/>
  <c r="AZ105" i="1"/>
  <c r="BA105" i="1"/>
  <c r="AZ106" i="1"/>
  <c r="BA106" i="1"/>
  <c r="BB106" i="1" s="1"/>
  <c r="AZ107" i="1"/>
  <c r="BA107" i="1"/>
  <c r="AZ108" i="1"/>
  <c r="BA108" i="1"/>
  <c r="AZ109" i="1"/>
  <c r="BA109" i="1"/>
  <c r="AZ110" i="1"/>
  <c r="BA110" i="1"/>
  <c r="BB110" i="1"/>
  <c r="AZ111" i="1"/>
  <c r="BA111" i="1"/>
  <c r="BB111" i="1"/>
  <c r="AZ112" i="1"/>
  <c r="BB112" i="1" s="1"/>
  <c r="BA112" i="1"/>
  <c r="AZ113" i="1"/>
  <c r="BA113" i="1"/>
  <c r="BB113" i="1" s="1"/>
  <c r="AZ114" i="1"/>
  <c r="BA114" i="1"/>
  <c r="AZ115" i="1"/>
  <c r="BA115" i="1"/>
  <c r="BB115" i="1"/>
  <c r="AZ116" i="1"/>
  <c r="BA116" i="1"/>
  <c r="AZ117" i="1"/>
  <c r="BA117" i="1"/>
  <c r="BB117" i="1" s="1"/>
  <c r="AZ118" i="1"/>
  <c r="BA118" i="1"/>
  <c r="AZ119" i="1"/>
  <c r="BA119" i="1"/>
  <c r="AZ120" i="1"/>
  <c r="BA120" i="1"/>
  <c r="AZ121" i="1"/>
  <c r="BA121" i="1"/>
  <c r="BB121" i="1" s="1"/>
  <c r="AZ122" i="1"/>
  <c r="BA122" i="1"/>
  <c r="AZ123" i="1"/>
  <c r="BA123" i="1"/>
  <c r="BB123" i="1" s="1"/>
  <c r="AZ124" i="1"/>
  <c r="BA124" i="1"/>
  <c r="AZ125" i="1"/>
  <c r="BA125" i="1"/>
  <c r="AZ126" i="1"/>
  <c r="BA126" i="1"/>
  <c r="BB126" i="1"/>
  <c r="AZ127" i="1"/>
  <c r="BB127" i="1" s="1"/>
  <c r="BA127" i="1"/>
  <c r="AZ128" i="1"/>
  <c r="BA128" i="1"/>
  <c r="AZ129" i="1"/>
  <c r="BA129" i="1"/>
  <c r="AZ130" i="1"/>
  <c r="BA130" i="1"/>
  <c r="AZ131" i="1"/>
  <c r="BB131" i="1" s="1"/>
  <c r="BA131" i="1"/>
  <c r="AZ132" i="1"/>
  <c r="BA132" i="1"/>
  <c r="AZ133" i="1"/>
  <c r="BA133" i="1"/>
  <c r="AZ134" i="1"/>
  <c r="BA134" i="1"/>
  <c r="BB134" i="1" s="1"/>
  <c r="AZ135" i="1"/>
  <c r="BA135" i="1"/>
  <c r="BB135" i="1" s="1"/>
  <c r="AZ136" i="1"/>
  <c r="BA136" i="1"/>
  <c r="AZ137" i="1"/>
  <c r="BA137" i="1"/>
  <c r="AZ138" i="1"/>
  <c r="BA138" i="1"/>
  <c r="BB138" i="1" s="1"/>
  <c r="AZ139" i="1"/>
  <c r="BA139" i="1"/>
  <c r="AZ140" i="1"/>
  <c r="BA140" i="1"/>
  <c r="AZ141" i="1"/>
  <c r="BA141" i="1"/>
  <c r="AZ142" i="1"/>
  <c r="BA142" i="1"/>
  <c r="BB142" i="1" s="1"/>
  <c r="AZ143" i="1"/>
  <c r="BA143" i="1"/>
  <c r="BB143" i="1" s="1"/>
  <c r="AZ144" i="1"/>
  <c r="BB144" i="1" s="1"/>
  <c r="BA144" i="1"/>
  <c r="AZ145" i="1"/>
  <c r="BA145" i="1"/>
  <c r="AZ146" i="1"/>
  <c r="BA146" i="1"/>
  <c r="AZ147" i="1"/>
  <c r="BA147" i="1"/>
  <c r="AZ148" i="1"/>
  <c r="BA148" i="1"/>
  <c r="AZ149" i="1"/>
  <c r="BA149" i="1"/>
  <c r="AZ150" i="1"/>
  <c r="BA150" i="1"/>
  <c r="BB150" i="1" s="1"/>
  <c r="AZ151" i="1"/>
  <c r="BB151" i="1" s="1"/>
  <c r="BA151" i="1"/>
  <c r="AZ152" i="1"/>
  <c r="BA152" i="1"/>
  <c r="AQ5" i="1"/>
  <c r="AR5" i="1"/>
  <c r="AQ6" i="1"/>
  <c r="AR6" i="1"/>
  <c r="AQ7" i="1"/>
  <c r="AR7" i="1"/>
  <c r="AQ8" i="1"/>
  <c r="AR8" i="1"/>
  <c r="AS8" i="1" s="1"/>
  <c r="AQ9" i="1"/>
  <c r="AR9" i="1"/>
  <c r="AQ10" i="1"/>
  <c r="AR10" i="1"/>
  <c r="AS10" i="1" s="1"/>
  <c r="AQ11" i="1"/>
  <c r="AR11" i="1"/>
  <c r="AQ12" i="1"/>
  <c r="AR12" i="1"/>
  <c r="AQ13" i="1"/>
  <c r="AR13" i="1"/>
  <c r="AQ14" i="1"/>
  <c r="AR14" i="1"/>
  <c r="AQ15" i="1"/>
  <c r="AS15" i="1" s="1"/>
  <c r="AR15" i="1"/>
  <c r="AQ16" i="1"/>
  <c r="AR16" i="1"/>
  <c r="AS16" i="1" s="1"/>
  <c r="AQ17" i="1"/>
  <c r="AR17" i="1"/>
  <c r="AQ18" i="1"/>
  <c r="AR18" i="1"/>
  <c r="AQ19" i="1"/>
  <c r="AR19" i="1"/>
  <c r="AQ20" i="1"/>
  <c r="AR20" i="1"/>
  <c r="AS20" i="1" s="1"/>
  <c r="AQ21" i="1"/>
  <c r="AR21" i="1"/>
  <c r="AQ22" i="1"/>
  <c r="AR22" i="1"/>
  <c r="AS22" i="1" s="1"/>
  <c r="AQ23" i="1"/>
  <c r="AR23" i="1"/>
  <c r="AQ24" i="1"/>
  <c r="AR24" i="1"/>
  <c r="AQ25" i="1"/>
  <c r="AR25" i="1"/>
  <c r="AS25" i="1" s="1"/>
  <c r="AQ26" i="1"/>
  <c r="AR26" i="1"/>
  <c r="AQ27" i="1"/>
  <c r="AR27" i="1"/>
  <c r="AQ28" i="1"/>
  <c r="AR28" i="1"/>
  <c r="AQ29" i="1"/>
  <c r="AR29" i="1"/>
  <c r="AS29" i="1"/>
  <c r="AQ30" i="1"/>
  <c r="AR30" i="1"/>
  <c r="AS30" i="1"/>
  <c r="AQ31" i="1"/>
  <c r="AS31" i="1" s="1"/>
  <c r="AR31" i="1"/>
  <c r="AQ32" i="1"/>
  <c r="AR32" i="1"/>
  <c r="AS32" i="1" s="1"/>
  <c r="AQ33" i="1"/>
  <c r="AR33" i="1"/>
  <c r="AQ34" i="1"/>
  <c r="AR34" i="1"/>
  <c r="AS34" i="1"/>
  <c r="AQ35" i="1"/>
  <c r="AR35" i="1"/>
  <c r="AQ36" i="1"/>
  <c r="AR36" i="1"/>
  <c r="AS36" i="1" s="1"/>
  <c r="AQ37" i="1"/>
  <c r="AR37" i="1"/>
  <c r="AQ38" i="1"/>
  <c r="AR38" i="1"/>
  <c r="AQ39" i="1"/>
  <c r="AR39" i="1"/>
  <c r="AQ40" i="1"/>
  <c r="AR40" i="1"/>
  <c r="AS40" i="1" s="1"/>
  <c r="AQ41" i="1"/>
  <c r="AR41" i="1"/>
  <c r="AQ42" i="1"/>
  <c r="AR42" i="1"/>
  <c r="AS42" i="1" s="1"/>
  <c r="AQ43" i="1"/>
  <c r="AR43" i="1"/>
  <c r="AQ44" i="1"/>
  <c r="AR44" i="1"/>
  <c r="AQ45" i="1"/>
  <c r="AR45" i="1"/>
  <c r="AS45" i="1"/>
  <c r="AQ46" i="1"/>
  <c r="AS46" i="1" s="1"/>
  <c r="AR46" i="1"/>
  <c r="AQ47" i="1"/>
  <c r="AR47" i="1"/>
  <c r="AQ48" i="1"/>
  <c r="AR48" i="1"/>
  <c r="AQ49" i="1"/>
  <c r="AR49" i="1"/>
  <c r="AQ50" i="1"/>
  <c r="AS50" i="1" s="1"/>
  <c r="AR50" i="1"/>
  <c r="AQ51" i="1"/>
  <c r="AR51" i="1"/>
  <c r="AQ52" i="1"/>
  <c r="AR52" i="1"/>
  <c r="AQ53" i="1"/>
  <c r="AR53" i="1"/>
  <c r="AS53" i="1" s="1"/>
  <c r="AQ54" i="1"/>
  <c r="AR54" i="1"/>
  <c r="AS54" i="1" s="1"/>
  <c r="AQ55" i="1"/>
  <c r="AR55" i="1"/>
  <c r="AQ56" i="1"/>
  <c r="AR56" i="1"/>
  <c r="AQ57" i="1"/>
  <c r="AR57" i="1"/>
  <c r="AQ58" i="1"/>
  <c r="AS58" i="1" s="1"/>
  <c r="AR58" i="1"/>
  <c r="AQ59" i="1"/>
  <c r="AR59" i="1"/>
  <c r="AQ60" i="1"/>
  <c r="AR60" i="1"/>
  <c r="AQ61" i="1"/>
  <c r="AR61" i="1"/>
  <c r="AQ62" i="1"/>
  <c r="AR62" i="1"/>
  <c r="AS62" i="1"/>
  <c r="AQ63" i="1"/>
  <c r="AR63" i="1"/>
  <c r="AQ64" i="1"/>
  <c r="AR64" i="1"/>
  <c r="AS64" i="1" s="1"/>
  <c r="AQ66" i="1"/>
  <c r="AS66" i="1" s="1"/>
  <c r="AR66" i="1"/>
  <c r="AQ67" i="1"/>
  <c r="AR67" i="1"/>
  <c r="AQ68" i="1"/>
  <c r="AR68" i="1"/>
  <c r="AQ69" i="1"/>
  <c r="AR69" i="1"/>
  <c r="AS69" i="1" s="1"/>
  <c r="AQ70" i="1"/>
  <c r="AR70" i="1"/>
  <c r="AS70" i="1" s="1"/>
  <c r="AQ71" i="1"/>
  <c r="AR71" i="1"/>
  <c r="AQ72" i="1"/>
  <c r="AR72" i="1"/>
  <c r="AQ73" i="1"/>
  <c r="AR73" i="1"/>
  <c r="AS73" i="1" s="1"/>
  <c r="AQ74" i="1"/>
  <c r="AS74" i="1" s="1"/>
  <c r="AR74" i="1"/>
  <c r="AQ75" i="1"/>
  <c r="AR75" i="1"/>
  <c r="AQ76" i="1"/>
  <c r="AR76" i="1"/>
  <c r="AQ77" i="1"/>
  <c r="AR77" i="1"/>
  <c r="AS77" i="1" s="1"/>
  <c r="AQ78" i="1"/>
  <c r="AR78" i="1"/>
  <c r="AS78" i="1"/>
  <c r="AQ79" i="1"/>
  <c r="AR79" i="1"/>
  <c r="AQ80" i="1"/>
  <c r="AR80" i="1"/>
  <c r="AS80" i="1" s="1"/>
  <c r="AQ81" i="1"/>
  <c r="AR81" i="1"/>
  <c r="AQ82" i="1"/>
  <c r="AR82" i="1"/>
  <c r="AQ83" i="1"/>
  <c r="AR83" i="1"/>
  <c r="AQ84" i="1"/>
  <c r="AR84" i="1"/>
  <c r="AS84" i="1" s="1"/>
  <c r="AQ85" i="1"/>
  <c r="AR85" i="1"/>
  <c r="AQ86" i="1"/>
  <c r="AR86" i="1"/>
  <c r="AS86" i="1"/>
  <c r="AQ87" i="1"/>
  <c r="AR87" i="1"/>
  <c r="AQ88" i="1"/>
  <c r="AR88" i="1"/>
  <c r="AS88" i="1" s="1"/>
  <c r="AQ89" i="1"/>
  <c r="AR89" i="1"/>
  <c r="AQ90" i="1"/>
  <c r="AR90" i="1"/>
  <c r="AQ91" i="1"/>
  <c r="AR91" i="1"/>
  <c r="AQ92" i="1"/>
  <c r="AR92" i="1"/>
  <c r="AS92" i="1" s="1"/>
  <c r="AQ93" i="1"/>
  <c r="AR93" i="1"/>
  <c r="AQ94" i="1"/>
  <c r="AR94" i="1"/>
  <c r="AS94" i="1" s="1"/>
  <c r="AQ95" i="1"/>
  <c r="AR95" i="1"/>
  <c r="AQ96" i="1"/>
  <c r="AR96" i="1"/>
  <c r="AQ97" i="1"/>
  <c r="AR97" i="1"/>
  <c r="AS97" i="1" s="1"/>
  <c r="AQ98" i="1"/>
  <c r="AS98" i="1" s="1"/>
  <c r="AR98" i="1"/>
  <c r="AQ99" i="1"/>
  <c r="AR99" i="1"/>
  <c r="AQ100" i="1"/>
  <c r="AR100" i="1"/>
  <c r="AQ101" i="1"/>
  <c r="AR101" i="1"/>
  <c r="AS101" i="1" s="1"/>
  <c r="AQ102" i="1"/>
  <c r="AR102" i="1"/>
  <c r="AS102" i="1" s="1"/>
  <c r="AQ103" i="1"/>
  <c r="AR103" i="1"/>
  <c r="AQ104" i="1"/>
  <c r="AR104" i="1"/>
  <c r="AQ105" i="1"/>
  <c r="AR105" i="1"/>
  <c r="AS105" i="1" s="1"/>
  <c r="AQ106" i="1"/>
  <c r="AS106" i="1" s="1"/>
  <c r="AR106" i="1"/>
  <c r="AQ107" i="1"/>
  <c r="AR107" i="1"/>
  <c r="AQ108" i="1"/>
  <c r="AR108" i="1"/>
  <c r="AQ109" i="1"/>
  <c r="AR109" i="1"/>
  <c r="AS109" i="1" s="1"/>
  <c r="AQ110" i="1"/>
  <c r="AR110" i="1"/>
  <c r="AS110" i="1"/>
  <c r="AQ111" i="1"/>
  <c r="AR111" i="1"/>
  <c r="AQ112" i="1"/>
  <c r="AR112" i="1"/>
  <c r="AS112" i="1" s="1"/>
  <c r="AQ113" i="1"/>
  <c r="AR113" i="1"/>
  <c r="AQ114" i="1"/>
  <c r="AR114" i="1"/>
  <c r="AQ115" i="1"/>
  <c r="AR115" i="1"/>
  <c r="AQ116" i="1"/>
  <c r="AR116" i="1"/>
  <c r="AS116" i="1" s="1"/>
  <c r="AQ117" i="1"/>
  <c r="AR117" i="1"/>
  <c r="AQ118" i="1"/>
  <c r="AR118" i="1"/>
  <c r="AS118" i="1"/>
  <c r="AQ119" i="1"/>
  <c r="AR119" i="1"/>
  <c r="AQ120" i="1"/>
  <c r="AR120" i="1"/>
  <c r="AS120" i="1" s="1"/>
  <c r="AQ121" i="1"/>
  <c r="AR121" i="1"/>
  <c r="AQ122" i="1"/>
  <c r="AR122" i="1"/>
  <c r="AQ123" i="1"/>
  <c r="AR123" i="1"/>
  <c r="AQ124" i="1"/>
  <c r="AR124" i="1"/>
  <c r="AS124" i="1" s="1"/>
  <c r="AQ125" i="1"/>
  <c r="AR125" i="1"/>
  <c r="AQ126" i="1"/>
  <c r="AR126" i="1"/>
  <c r="AS126" i="1" s="1"/>
  <c r="AQ127" i="1"/>
  <c r="AR127" i="1"/>
  <c r="AQ128" i="1"/>
  <c r="AR128" i="1"/>
  <c r="AQ129" i="1"/>
  <c r="AR129" i="1"/>
  <c r="AS129" i="1" s="1"/>
  <c r="AQ130" i="1"/>
  <c r="AS130" i="1" s="1"/>
  <c r="AR130" i="1"/>
  <c r="AQ131" i="1"/>
  <c r="AR131" i="1"/>
  <c r="AQ132" i="1"/>
  <c r="AR132" i="1"/>
  <c r="AQ133" i="1"/>
  <c r="AR133" i="1"/>
  <c r="AS133" i="1" s="1"/>
  <c r="AQ134" i="1"/>
  <c r="AR134" i="1"/>
  <c r="AS134" i="1" s="1"/>
  <c r="AQ135" i="1"/>
  <c r="AR135" i="1"/>
  <c r="AQ136" i="1"/>
  <c r="AR136" i="1"/>
  <c r="AQ137" i="1"/>
  <c r="AR137" i="1"/>
  <c r="AS137" i="1" s="1"/>
  <c r="AQ138" i="1"/>
  <c r="AS138" i="1" s="1"/>
  <c r="AR138" i="1"/>
  <c r="AQ139" i="1"/>
  <c r="AR139" i="1"/>
  <c r="AQ140" i="1"/>
  <c r="AR140" i="1"/>
  <c r="AQ141" i="1"/>
  <c r="AR141" i="1"/>
  <c r="AS141" i="1" s="1"/>
  <c r="AQ142" i="1"/>
  <c r="AR142" i="1"/>
  <c r="AS142" i="1"/>
  <c r="AQ143" i="1"/>
  <c r="AR143" i="1"/>
  <c r="AQ144" i="1"/>
  <c r="AR144" i="1"/>
  <c r="AS144" i="1" s="1"/>
  <c r="AQ145" i="1"/>
  <c r="AR145" i="1"/>
  <c r="AQ146" i="1"/>
  <c r="AR146" i="1"/>
  <c r="AQ147" i="1"/>
  <c r="AR147" i="1"/>
  <c r="AQ148" i="1"/>
  <c r="AR148" i="1"/>
  <c r="AS148" i="1" s="1"/>
  <c r="AQ149" i="1"/>
  <c r="AR149" i="1"/>
  <c r="AQ150" i="1"/>
  <c r="AR150" i="1"/>
  <c r="AS150" i="1"/>
  <c r="AQ151" i="1"/>
  <c r="AR151" i="1"/>
  <c r="AQ152" i="1"/>
  <c r="AR152" i="1"/>
  <c r="AS152" i="1" s="1"/>
  <c r="AR4" i="32"/>
  <c r="AS4" i="32" s="1"/>
  <c r="AQ4" i="32"/>
  <c r="CS4" i="32"/>
  <c r="CU4" i="32" s="1"/>
  <c r="CT4" i="32"/>
  <c r="CS5" i="32"/>
  <c r="CT5" i="32"/>
  <c r="CU5" i="32" s="1"/>
  <c r="CS6" i="32"/>
  <c r="CT6" i="32"/>
  <c r="CU6" i="32"/>
  <c r="CJ4" i="32"/>
  <c r="CK4" i="32"/>
  <c r="CL4" i="32"/>
  <c r="CJ5" i="32"/>
  <c r="CK5" i="32"/>
  <c r="CL5" i="32"/>
  <c r="CJ6" i="32"/>
  <c r="CL6" i="32" s="1"/>
  <c r="CK6" i="32"/>
  <c r="CA4" i="32"/>
  <c r="CC4" i="32" s="1"/>
  <c r="CB4" i="32"/>
  <c r="CA5" i="32"/>
  <c r="CB5" i="32"/>
  <c r="CC5" i="32" s="1"/>
  <c r="CA6" i="32"/>
  <c r="CB6" i="32"/>
  <c r="CC6" i="32"/>
  <c r="BR4" i="32"/>
  <c r="BT4" i="32" s="1"/>
  <c r="BS4" i="32"/>
  <c r="BR5" i="32"/>
  <c r="BS5" i="32"/>
  <c r="BT5" i="32" s="1"/>
  <c r="BR6" i="32"/>
  <c r="BS6" i="32"/>
  <c r="BT6" i="32"/>
  <c r="BI4" i="32"/>
  <c r="BK4" i="32" s="1"/>
  <c r="BJ4" i="32"/>
  <c r="AZ4" i="32"/>
  <c r="BB4" i="32" s="1"/>
  <c r="BA4" i="32"/>
  <c r="AZ5" i="32"/>
  <c r="BA5" i="32"/>
  <c r="BB5" i="32" s="1"/>
  <c r="AZ6" i="32"/>
  <c r="BA6" i="32"/>
  <c r="BB6" i="32"/>
  <c r="AJ4" i="32"/>
  <c r="AK4" i="32"/>
  <c r="AL4" i="32"/>
  <c r="AJ5" i="32"/>
  <c r="AK5" i="32"/>
  <c r="AL5" i="32" s="1"/>
  <c r="AJ6" i="32"/>
  <c r="AL6" i="32" s="1"/>
  <c r="AK6" i="32"/>
  <c r="AJ7" i="32"/>
  <c r="AK7" i="32"/>
  <c r="AL7" i="32" s="1"/>
  <c r="AA4" i="32"/>
  <c r="AB4" i="32"/>
  <c r="AC4" i="32"/>
  <c r="AA5" i="32"/>
  <c r="AB5" i="32"/>
  <c r="AC5" i="32"/>
  <c r="AA6" i="32"/>
  <c r="AC6" i="32" s="1"/>
  <c r="AB6" i="32"/>
  <c r="R4" i="32"/>
  <c r="T4" i="32" s="1"/>
  <c r="S4" i="32"/>
  <c r="R5" i="32"/>
  <c r="S5" i="32"/>
  <c r="T5" i="32" s="1"/>
  <c r="R6" i="32"/>
  <c r="S6" i="32"/>
  <c r="T6" i="32"/>
  <c r="I4" i="32"/>
  <c r="K4" i="32" s="1"/>
  <c r="J4" i="32"/>
  <c r="I5" i="32"/>
  <c r="J5" i="32"/>
  <c r="K5" i="32" s="1"/>
  <c r="I6" i="32"/>
  <c r="J6" i="32"/>
  <c r="K6" i="32"/>
  <c r="CT132" i="32"/>
  <c r="CU132" i="32" s="1"/>
  <c r="CS132" i="32"/>
  <c r="CU131" i="32"/>
  <c r="CT131" i="32"/>
  <c r="CS131" i="32"/>
  <c r="CT130" i="32"/>
  <c r="CU130" i="32" s="1"/>
  <c r="CS130" i="32"/>
  <c r="CT129" i="32"/>
  <c r="CU129" i="32" s="1"/>
  <c r="CS129" i="32"/>
  <c r="CT128" i="32"/>
  <c r="CU128" i="32" s="1"/>
  <c r="CS128" i="32"/>
  <c r="CU127" i="32"/>
  <c r="CT127" i="32"/>
  <c r="CS127" i="32"/>
  <c r="CT126" i="32"/>
  <c r="CU126" i="32" s="1"/>
  <c r="CS126" i="32"/>
  <c r="CT125" i="32"/>
  <c r="CS125" i="32"/>
  <c r="CT124" i="32"/>
  <c r="CU124" i="32" s="1"/>
  <c r="CS124" i="32"/>
  <c r="CU123" i="32"/>
  <c r="CT123" i="32"/>
  <c r="CS123" i="32"/>
  <c r="CT122" i="32"/>
  <c r="CU122" i="32" s="1"/>
  <c r="CS122" i="32"/>
  <c r="CT121" i="32"/>
  <c r="CS121" i="32"/>
  <c r="CT120" i="32"/>
  <c r="CU120" i="32" s="1"/>
  <c r="CS120" i="32"/>
  <c r="CU119" i="32"/>
  <c r="CT119" i="32"/>
  <c r="CS119" i="32"/>
  <c r="CT118" i="32"/>
  <c r="CU118" i="32" s="1"/>
  <c r="CS118" i="32"/>
  <c r="CT117" i="32"/>
  <c r="CS117" i="32"/>
  <c r="CT116" i="32"/>
  <c r="CU116" i="32" s="1"/>
  <c r="CS116" i="32"/>
  <c r="CU115" i="32"/>
  <c r="CT115" i="32"/>
  <c r="CS115" i="32"/>
  <c r="CT114" i="32"/>
  <c r="CU114" i="32" s="1"/>
  <c r="CS114" i="32"/>
  <c r="CT113" i="32"/>
  <c r="CU113" i="32" s="1"/>
  <c r="CS113" i="32"/>
  <c r="CT112" i="32"/>
  <c r="CU112" i="32" s="1"/>
  <c r="CS112" i="32"/>
  <c r="CU111" i="32"/>
  <c r="CT111" i="32"/>
  <c r="CS111" i="32"/>
  <c r="CT110" i="32"/>
  <c r="CU110" i="32" s="1"/>
  <c r="CS110" i="32"/>
  <c r="CT109" i="32"/>
  <c r="CS109" i="32"/>
  <c r="CT108" i="32"/>
  <c r="CU108" i="32" s="1"/>
  <c r="CS108" i="32"/>
  <c r="CU107" i="32"/>
  <c r="CT107" i="32"/>
  <c r="CS107" i="32"/>
  <c r="CT106" i="32"/>
  <c r="CU106" i="32" s="1"/>
  <c r="CS106" i="32"/>
  <c r="CT105" i="32"/>
  <c r="CS105" i="32"/>
  <c r="CT104" i="32"/>
  <c r="CU104" i="32" s="1"/>
  <c r="CS104" i="32"/>
  <c r="CU103" i="32"/>
  <c r="CT103" i="32"/>
  <c r="CS103" i="32"/>
  <c r="CT102" i="32"/>
  <c r="CU102" i="32" s="1"/>
  <c r="CS102" i="32"/>
  <c r="CT101" i="32"/>
  <c r="CS101" i="32"/>
  <c r="CT100" i="32"/>
  <c r="CU100" i="32" s="1"/>
  <c r="CS100" i="32"/>
  <c r="CU99" i="32"/>
  <c r="CT99" i="32"/>
  <c r="CS99" i="32"/>
  <c r="CT98" i="32"/>
  <c r="CU98" i="32" s="1"/>
  <c r="CS98" i="32"/>
  <c r="CT97" i="32"/>
  <c r="CU97" i="32" s="1"/>
  <c r="CS97" i="32"/>
  <c r="CT96" i="32"/>
  <c r="CU96" i="32" s="1"/>
  <c r="CS96" i="32"/>
  <c r="CU95" i="32"/>
  <c r="CT95" i="32"/>
  <c r="CS95" i="32"/>
  <c r="CT94" i="32"/>
  <c r="CU94" i="32" s="1"/>
  <c r="CS94" i="32"/>
  <c r="CT93" i="32"/>
  <c r="CS93" i="32"/>
  <c r="CT92" i="32"/>
  <c r="CU92" i="32" s="1"/>
  <c r="CS92" i="32"/>
  <c r="CU91" i="32"/>
  <c r="CT91" i="32"/>
  <c r="CS91" i="32"/>
  <c r="CT90" i="32"/>
  <c r="CU90" i="32" s="1"/>
  <c r="CS90" i="32"/>
  <c r="CT89" i="32"/>
  <c r="CS89" i="32"/>
  <c r="CT88" i="32"/>
  <c r="CU88" i="32" s="1"/>
  <c r="CS88" i="32"/>
  <c r="CU87" i="32"/>
  <c r="CT87" i="32"/>
  <c r="CS87" i="32"/>
  <c r="CT86" i="32"/>
  <c r="CU86" i="32" s="1"/>
  <c r="CS86" i="32"/>
  <c r="CT85" i="32"/>
  <c r="CS85" i="32"/>
  <c r="CT84" i="32"/>
  <c r="CU84" i="32" s="1"/>
  <c r="CS84" i="32"/>
  <c r="CU83" i="32"/>
  <c r="CT83" i="32"/>
  <c r="CS83" i="32"/>
  <c r="CT82" i="32"/>
  <c r="CU82" i="32" s="1"/>
  <c r="CS82" i="32"/>
  <c r="CT81" i="32"/>
  <c r="CU81" i="32" s="1"/>
  <c r="CS81" i="32"/>
  <c r="CT80" i="32"/>
  <c r="CU80" i="32" s="1"/>
  <c r="CS80" i="32"/>
  <c r="CU79" i="32"/>
  <c r="CT79" i="32"/>
  <c r="CS79" i="32"/>
  <c r="CT78" i="32"/>
  <c r="CU78" i="32" s="1"/>
  <c r="CS78" i="32"/>
  <c r="CT77" i="32"/>
  <c r="CS77" i="32"/>
  <c r="CT76" i="32"/>
  <c r="CU76" i="32" s="1"/>
  <c r="CS76" i="32"/>
  <c r="CU75" i="32"/>
  <c r="CT75" i="32"/>
  <c r="CS75" i="32"/>
  <c r="CT74" i="32"/>
  <c r="CU74" i="32" s="1"/>
  <c r="CS74" i="32"/>
  <c r="CT73" i="32"/>
  <c r="CS73" i="32"/>
  <c r="CT72" i="32"/>
  <c r="CU72" i="32" s="1"/>
  <c r="CS72" i="32"/>
  <c r="CU71" i="32"/>
  <c r="CT71" i="32"/>
  <c r="CS71" i="32"/>
  <c r="CT70" i="32"/>
  <c r="CU70" i="32" s="1"/>
  <c r="CS70" i="32"/>
  <c r="CT69" i="32"/>
  <c r="CS69" i="32"/>
  <c r="CT68" i="32"/>
  <c r="CU68" i="32" s="1"/>
  <c r="CS68" i="32"/>
  <c r="CU67" i="32"/>
  <c r="CT67" i="32"/>
  <c r="CS67" i="32"/>
  <c r="CT66" i="32"/>
  <c r="CU66" i="32" s="1"/>
  <c r="CS66" i="32"/>
  <c r="CT65" i="32"/>
  <c r="CU65" i="32" s="1"/>
  <c r="CS65" i="32"/>
  <c r="CT64" i="32"/>
  <c r="CU64" i="32" s="1"/>
  <c r="CS64" i="32"/>
  <c r="CU63" i="32"/>
  <c r="CT63" i="32"/>
  <c r="CS63" i="32"/>
  <c r="CT62" i="32"/>
  <c r="CU62" i="32" s="1"/>
  <c r="CS62" i="32"/>
  <c r="CT61" i="32"/>
  <c r="CS61" i="32"/>
  <c r="CT60" i="32"/>
  <c r="CU60" i="32" s="1"/>
  <c r="CS60" i="32"/>
  <c r="CU59" i="32"/>
  <c r="CT59" i="32"/>
  <c r="CS59" i="32"/>
  <c r="CT58" i="32"/>
  <c r="CU58" i="32" s="1"/>
  <c r="CS58" i="32"/>
  <c r="CT57" i="32"/>
  <c r="CS57" i="32"/>
  <c r="CT56" i="32"/>
  <c r="CU56" i="32" s="1"/>
  <c r="CS56" i="32"/>
  <c r="CU55" i="32"/>
  <c r="CT55" i="32"/>
  <c r="CS55" i="32"/>
  <c r="CT54" i="32"/>
  <c r="CU54" i="32" s="1"/>
  <c r="CS54" i="32"/>
  <c r="CT53" i="32"/>
  <c r="CS53" i="32"/>
  <c r="CT52" i="32"/>
  <c r="CU52" i="32" s="1"/>
  <c r="CS52" i="32"/>
  <c r="CU51" i="32"/>
  <c r="CT51" i="32"/>
  <c r="CS51" i="32"/>
  <c r="CT50" i="32"/>
  <c r="CU50" i="32" s="1"/>
  <c r="CS50" i="32"/>
  <c r="CT49" i="32"/>
  <c r="CU49" i="32" s="1"/>
  <c r="CS49" i="32"/>
  <c r="CT48" i="32"/>
  <c r="CU48" i="32" s="1"/>
  <c r="CS48" i="32"/>
  <c r="CU47" i="32"/>
  <c r="CT47" i="32"/>
  <c r="CS47" i="32"/>
  <c r="CT46" i="32"/>
  <c r="CU46" i="32" s="1"/>
  <c r="CS46" i="32"/>
  <c r="CT45" i="32"/>
  <c r="CS45" i="32"/>
  <c r="CT44" i="32"/>
  <c r="CS44" i="32"/>
  <c r="CU43" i="32"/>
  <c r="CT43" i="32"/>
  <c r="CS43" i="32"/>
  <c r="CU42" i="32"/>
  <c r="CT42" i="32"/>
  <c r="CS42" i="32"/>
  <c r="CT41" i="32"/>
  <c r="CS41" i="32"/>
  <c r="CT40" i="32"/>
  <c r="CS40" i="32"/>
  <c r="CU39" i="32"/>
  <c r="CT39" i="32"/>
  <c r="CS39" i="32"/>
  <c r="CT38" i="32"/>
  <c r="CU38" i="32" s="1"/>
  <c r="CS38" i="32"/>
  <c r="CT37" i="32"/>
  <c r="CS37" i="32"/>
  <c r="CT36" i="32"/>
  <c r="CS36" i="32"/>
  <c r="CU35" i="32"/>
  <c r="CT35" i="32"/>
  <c r="CS35" i="32"/>
  <c r="CU34" i="32"/>
  <c r="CT34" i="32"/>
  <c r="CS34" i="32"/>
  <c r="CT33" i="32"/>
  <c r="CS33" i="32"/>
  <c r="CT32" i="32"/>
  <c r="CS32" i="32"/>
  <c r="CU31" i="32"/>
  <c r="CT31" i="32"/>
  <c r="CS31" i="32"/>
  <c r="CT30" i="32"/>
  <c r="CU30" i="32" s="1"/>
  <c r="CS30" i="32"/>
  <c r="CT29" i="32"/>
  <c r="CS29" i="32"/>
  <c r="CT28" i="32"/>
  <c r="CS28" i="32"/>
  <c r="CU27" i="32"/>
  <c r="CT27" i="32"/>
  <c r="CS27" i="32"/>
  <c r="CU26" i="32"/>
  <c r="CT26" i="32"/>
  <c r="CS26" i="32"/>
  <c r="CT25" i="32"/>
  <c r="CS25" i="32"/>
  <c r="CT24" i="32"/>
  <c r="CS24" i="32"/>
  <c r="CU23" i="32"/>
  <c r="CT23" i="32"/>
  <c r="CS23" i="32"/>
  <c r="CT22" i="32"/>
  <c r="CU22" i="32" s="1"/>
  <c r="CS22" i="32"/>
  <c r="CT21" i="32"/>
  <c r="CS21" i="32"/>
  <c r="CT20" i="32"/>
  <c r="CS20" i="32"/>
  <c r="CU19" i="32"/>
  <c r="CT19" i="32"/>
  <c r="CS19" i="32"/>
  <c r="CU18" i="32"/>
  <c r="CT18" i="32"/>
  <c r="CS18" i="32"/>
  <c r="CT17" i="32"/>
  <c r="CS17" i="32"/>
  <c r="CT16" i="32"/>
  <c r="CS16" i="32"/>
  <c r="CU15" i="32"/>
  <c r="CT15" i="32"/>
  <c r="CS15" i="32"/>
  <c r="CT14" i="32"/>
  <c r="CU14" i="32" s="1"/>
  <c r="CS14" i="32"/>
  <c r="CT13" i="32"/>
  <c r="CS13" i="32"/>
  <c r="CT12" i="32"/>
  <c r="CS12" i="32"/>
  <c r="CU11" i="32"/>
  <c r="CT11" i="32"/>
  <c r="CS11" i="32"/>
  <c r="CU10" i="32"/>
  <c r="CT10" i="32"/>
  <c r="CS10" i="32"/>
  <c r="CT9" i="32"/>
  <c r="CS9" i="32"/>
  <c r="CT8" i="32"/>
  <c r="CS8" i="32"/>
  <c r="CU7" i="32"/>
  <c r="CT7" i="32"/>
  <c r="CS7" i="32"/>
  <c r="CK132" i="32"/>
  <c r="CL132" i="32" s="1"/>
  <c r="CJ132" i="32"/>
  <c r="CL131" i="32"/>
  <c r="CK131" i="32"/>
  <c r="CJ131" i="32"/>
  <c r="CK130" i="32"/>
  <c r="CL130" i="32" s="1"/>
  <c r="CJ130" i="32"/>
  <c r="CK129" i="32"/>
  <c r="CL129" i="32" s="1"/>
  <c r="CJ129" i="32"/>
  <c r="CK128" i="32"/>
  <c r="CL128" i="32" s="1"/>
  <c r="CJ128" i="32"/>
  <c r="CL127" i="32"/>
  <c r="CK127" i="32"/>
  <c r="CJ127" i="32"/>
  <c r="CK126" i="32"/>
  <c r="CL126" i="32" s="1"/>
  <c r="CJ126" i="32"/>
  <c r="CK125" i="32"/>
  <c r="CJ125" i="32"/>
  <c r="CK124" i="32"/>
  <c r="CL124" i="32" s="1"/>
  <c r="CJ124" i="32"/>
  <c r="CL123" i="32"/>
  <c r="CK123" i="32"/>
  <c r="CJ123" i="32"/>
  <c r="CK122" i="32"/>
  <c r="CL122" i="32" s="1"/>
  <c r="CJ122" i="32"/>
  <c r="CK121" i="32"/>
  <c r="CJ121" i="32"/>
  <c r="CK120" i="32"/>
  <c r="CL120" i="32" s="1"/>
  <c r="CJ120" i="32"/>
  <c r="CL119" i="32"/>
  <c r="CK119" i="32"/>
  <c r="CJ119" i="32"/>
  <c r="CK118" i="32"/>
  <c r="CL118" i="32" s="1"/>
  <c r="CJ118" i="32"/>
  <c r="CK117" i="32"/>
  <c r="CJ117" i="32"/>
  <c r="CK116" i="32"/>
  <c r="CL116" i="32" s="1"/>
  <c r="CJ116" i="32"/>
  <c r="CL115" i="32"/>
  <c r="CK115" i="32"/>
  <c r="CJ115" i="32"/>
  <c r="CK114" i="32"/>
  <c r="CL114" i="32" s="1"/>
  <c r="CJ114" i="32"/>
  <c r="CK113" i="32"/>
  <c r="CL113" i="32" s="1"/>
  <c r="CJ113" i="32"/>
  <c r="CK112" i="32"/>
  <c r="CL112" i="32" s="1"/>
  <c r="CJ112" i="32"/>
  <c r="CL111" i="32"/>
  <c r="CK111" i="32"/>
  <c r="CJ111" i="32"/>
  <c r="CK110" i="32"/>
  <c r="CL110" i="32" s="1"/>
  <c r="CJ110" i="32"/>
  <c r="CK109" i="32"/>
  <c r="CJ109" i="32"/>
  <c r="CK108" i="32"/>
  <c r="CL108" i="32" s="1"/>
  <c r="CJ108" i="32"/>
  <c r="CL107" i="32"/>
  <c r="CK107" i="32"/>
  <c r="CJ107" i="32"/>
  <c r="CK106" i="32"/>
  <c r="CL106" i="32" s="1"/>
  <c r="CJ106" i="32"/>
  <c r="CK105" i="32"/>
  <c r="CJ105" i="32"/>
  <c r="CK104" i="32"/>
  <c r="CL104" i="32" s="1"/>
  <c r="CJ104" i="32"/>
  <c r="CL103" i="32"/>
  <c r="CK103" i="32"/>
  <c r="CJ103" i="32"/>
  <c r="CK102" i="32"/>
  <c r="CL102" i="32" s="1"/>
  <c r="CJ102" i="32"/>
  <c r="CK101" i="32"/>
  <c r="CJ101" i="32"/>
  <c r="CK100" i="32"/>
  <c r="CL100" i="32" s="1"/>
  <c r="CJ100" i="32"/>
  <c r="CL99" i="32"/>
  <c r="CK99" i="32"/>
  <c r="CJ99" i="32"/>
  <c r="CK98" i="32"/>
  <c r="CL98" i="32" s="1"/>
  <c r="CJ98" i="32"/>
  <c r="CK97" i="32"/>
  <c r="CL97" i="32" s="1"/>
  <c r="CJ97" i="32"/>
  <c r="CK96" i="32"/>
  <c r="CL96" i="32" s="1"/>
  <c r="CJ96" i="32"/>
  <c r="CL95" i="32"/>
  <c r="CK95" i="32"/>
  <c r="CJ95" i="32"/>
  <c r="CK94" i="32"/>
  <c r="CL94" i="32" s="1"/>
  <c r="CJ94" i="32"/>
  <c r="CK93" i="32"/>
  <c r="CJ93" i="32"/>
  <c r="CK92" i="32"/>
  <c r="CL92" i="32" s="1"/>
  <c r="CJ92" i="32"/>
  <c r="CL91" i="32"/>
  <c r="CK91" i="32"/>
  <c r="CJ91" i="32"/>
  <c r="CK90" i="32"/>
  <c r="CL90" i="32" s="1"/>
  <c r="CJ90" i="32"/>
  <c r="CK89" i="32"/>
  <c r="CJ89" i="32"/>
  <c r="CK88" i="32"/>
  <c r="CL88" i="32" s="1"/>
  <c r="CJ88" i="32"/>
  <c r="CL87" i="32"/>
  <c r="CK87" i="32"/>
  <c r="CJ87" i="32"/>
  <c r="CK86" i="32"/>
  <c r="CL86" i="32" s="1"/>
  <c r="CJ86" i="32"/>
  <c r="CK85" i="32"/>
  <c r="CJ85" i="32"/>
  <c r="CK84" i="32"/>
  <c r="CL84" i="32" s="1"/>
  <c r="CJ84" i="32"/>
  <c r="CL83" i="32"/>
  <c r="CK83" i="32"/>
  <c r="CJ83" i="32"/>
  <c r="CK82" i="32"/>
  <c r="CL82" i="32" s="1"/>
  <c r="CJ82" i="32"/>
  <c r="CK81" i="32"/>
  <c r="CL81" i="32" s="1"/>
  <c r="CJ81" i="32"/>
  <c r="CK80" i="32"/>
  <c r="CL80" i="32" s="1"/>
  <c r="CJ80" i="32"/>
  <c r="CL79" i="32"/>
  <c r="CK79" i="32"/>
  <c r="CJ79" i="32"/>
  <c r="CK78" i="32"/>
  <c r="CL78" i="32" s="1"/>
  <c r="CJ78" i="32"/>
  <c r="CK77" i="32"/>
  <c r="CJ77" i="32"/>
  <c r="CK76" i="32"/>
  <c r="CL76" i="32" s="1"/>
  <c r="CJ76" i="32"/>
  <c r="CL75" i="32"/>
  <c r="CK75" i="32"/>
  <c r="CJ75" i="32"/>
  <c r="CK74" i="32"/>
  <c r="CL74" i="32" s="1"/>
  <c r="CJ74" i="32"/>
  <c r="CK73" i="32"/>
  <c r="CJ73" i="32"/>
  <c r="CK72" i="32"/>
  <c r="CL72" i="32" s="1"/>
  <c r="CJ72" i="32"/>
  <c r="CL71" i="32"/>
  <c r="CK71" i="32"/>
  <c r="CJ71" i="32"/>
  <c r="CK70" i="32"/>
  <c r="CL70" i="32" s="1"/>
  <c r="CJ70" i="32"/>
  <c r="CK69" i="32"/>
  <c r="CJ69" i="32"/>
  <c r="CK68" i="32"/>
  <c r="CL68" i="32" s="1"/>
  <c r="CJ68" i="32"/>
  <c r="CL67" i="32"/>
  <c r="CK67" i="32"/>
  <c r="CJ67" i="32"/>
  <c r="CK66" i="32"/>
  <c r="CL66" i="32" s="1"/>
  <c r="CJ66" i="32"/>
  <c r="CK65" i="32"/>
  <c r="CL65" i="32" s="1"/>
  <c r="CJ65" i="32"/>
  <c r="CK64" i="32"/>
  <c r="CL64" i="32" s="1"/>
  <c r="CJ64" i="32"/>
  <c r="CL63" i="32"/>
  <c r="CK63" i="32"/>
  <c r="CJ63" i="32"/>
  <c r="CK62" i="32"/>
  <c r="CL62" i="32" s="1"/>
  <c r="CJ62" i="32"/>
  <c r="CK61" i="32"/>
  <c r="CJ61" i="32"/>
  <c r="CK60" i="32"/>
  <c r="CL60" i="32" s="1"/>
  <c r="CJ60" i="32"/>
  <c r="CL59" i="32"/>
  <c r="CK59" i="32"/>
  <c r="CJ59" i="32"/>
  <c r="CK58" i="32"/>
  <c r="CL58" i="32" s="1"/>
  <c r="CJ58" i="32"/>
  <c r="CK57" i="32"/>
  <c r="CJ57" i="32"/>
  <c r="CK56" i="32"/>
  <c r="CL56" i="32" s="1"/>
  <c r="CJ56" i="32"/>
  <c r="CL55" i="32"/>
  <c r="CK55" i="32"/>
  <c r="CJ55" i="32"/>
  <c r="CK54" i="32"/>
  <c r="CL54" i="32" s="1"/>
  <c r="CJ54" i="32"/>
  <c r="CK53" i="32"/>
  <c r="CJ53" i="32"/>
  <c r="CK52" i="32"/>
  <c r="CL52" i="32" s="1"/>
  <c r="CJ52" i="32"/>
  <c r="CL51" i="32"/>
  <c r="CK51" i="32"/>
  <c r="CJ51" i="32"/>
  <c r="CK50" i="32"/>
  <c r="CL50" i="32" s="1"/>
  <c r="CJ50" i="32"/>
  <c r="CK49" i="32"/>
  <c r="CL49" i="32" s="1"/>
  <c r="CJ49" i="32"/>
  <c r="CK48" i="32"/>
  <c r="CL48" i="32" s="1"/>
  <c r="CJ48" i="32"/>
  <c r="CL47" i="32"/>
  <c r="CK47" i="32"/>
  <c r="CJ47" i="32"/>
  <c r="CK46" i="32"/>
  <c r="CL46" i="32" s="1"/>
  <c r="CJ46" i="32"/>
  <c r="CK45" i="32"/>
  <c r="CJ45" i="32"/>
  <c r="CK44" i="32"/>
  <c r="CJ44" i="32"/>
  <c r="CL43" i="32"/>
  <c r="CK43" i="32"/>
  <c r="CJ43" i="32"/>
  <c r="CL42" i="32"/>
  <c r="CK42" i="32"/>
  <c r="CJ42" i="32"/>
  <c r="CK41" i="32"/>
  <c r="CJ41" i="32"/>
  <c r="CK40" i="32"/>
  <c r="CJ40" i="32"/>
  <c r="CL39" i="32"/>
  <c r="CK39" i="32"/>
  <c r="CJ39" i="32"/>
  <c r="CK38" i="32"/>
  <c r="CL38" i="32" s="1"/>
  <c r="CJ38" i="32"/>
  <c r="CK37" i="32"/>
  <c r="CJ37" i="32"/>
  <c r="CK36" i="32"/>
  <c r="CJ36" i="32"/>
  <c r="CL35" i="32"/>
  <c r="CK35" i="32"/>
  <c r="CJ35" i="32"/>
  <c r="CL34" i="32"/>
  <c r="CK34" i="32"/>
  <c r="CJ34" i="32"/>
  <c r="CK33" i="32"/>
  <c r="CJ33" i="32"/>
  <c r="CK32" i="32"/>
  <c r="CJ32" i="32"/>
  <c r="CL31" i="32"/>
  <c r="CK31" i="32"/>
  <c r="CJ31" i="32"/>
  <c r="CK30" i="32"/>
  <c r="CL30" i="32" s="1"/>
  <c r="CJ30" i="32"/>
  <c r="CK29" i="32"/>
  <c r="CJ29" i="32"/>
  <c r="CK28" i="32"/>
  <c r="CJ28" i="32"/>
  <c r="CL27" i="32"/>
  <c r="CK27" i="32"/>
  <c r="CJ27" i="32"/>
  <c r="CL26" i="32"/>
  <c r="CK26" i="32"/>
  <c r="CJ26" i="32"/>
  <c r="CK25" i="32"/>
  <c r="CJ25" i="32"/>
  <c r="CK24" i="32"/>
  <c r="CJ24" i="32"/>
  <c r="CL23" i="32"/>
  <c r="CK23" i="32"/>
  <c r="CJ23" i="32"/>
  <c r="CK22" i="32"/>
  <c r="CL22" i="32" s="1"/>
  <c r="CJ22" i="32"/>
  <c r="CK21" i="32"/>
  <c r="CJ21" i="32"/>
  <c r="CK20" i="32"/>
  <c r="CJ20" i="32"/>
  <c r="CL19" i="32"/>
  <c r="CK19" i="32"/>
  <c r="CJ19" i="32"/>
  <c r="CL18" i="32"/>
  <c r="CK18" i="32"/>
  <c r="CJ18" i="32"/>
  <c r="CK17" i="32"/>
  <c r="CJ17" i="32"/>
  <c r="CK16" i="32"/>
  <c r="CJ16" i="32"/>
  <c r="CL15" i="32"/>
  <c r="CK15" i="32"/>
  <c r="CJ15" i="32"/>
  <c r="CK14" i="32"/>
  <c r="CL14" i="32" s="1"/>
  <c r="CJ14" i="32"/>
  <c r="CK13" i="32"/>
  <c r="CJ13" i="32"/>
  <c r="CK12" i="32"/>
  <c r="CJ12" i="32"/>
  <c r="CL11" i="32"/>
  <c r="CK11" i="32"/>
  <c r="CJ11" i="32"/>
  <c r="CL10" i="32"/>
  <c r="CK10" i="32"/>
  <c r="CJ10" i="32"/>
  <c r="CK9" i="32"/>
  <c r="CJ9" i="32"/>
  <c r="CK8" i="32"/>
  <c r="CJ8" i="32"/>
  <c r="CL7" i="32"/>
  <c r="CK7" i="32"/>
  <c r="CJ7" i="32"/>
  <c r="CB132" i="32"/>
  <c r="CC132" i="32" s="1"/>
  <c r="CA132" i="32"/>
  <c r="CC131" i="32"/>
  <c r="CB131" i="32"/>
  <c r="CA131" i="32"/>
  <c r="CB130" i="32"/>
  <c r="CC130" i="32" s="1"/>
  <c r="CA130" i="32"/>
  <c r="CB129" i="32"/>
  <c r="CC129" i="32" s="1"/>
  <c r="CA129" i="32"/>
  <c r="CB128" i="32"/>
  <c r="CC128" i="32" s="1"/>
  <c r="CA128" i="32"/>
  <c r="CC127" i="32"/>
  <c r="CB127" i="32"/>
  <c r="CA127" i="32"/>
  <c r="CB126" i="32"/>
  <c r="CC126" i="32" s="1"/>
  <c r="CA126" i="32"/>
  <c r="CB125" i="32"/>
  <c r="CA125" i="32"/>
  <c r="CB124" i="32"/>
  <c r="CC124" i="32" s="1"/>
  <c r="CA124" i="32"/>
  <c r="CC123" i="32"/>
  <c r="CB123" i="32"/>
  <c r="CA123" i="32"/>
  <c r="CB122" i="32"/>
  <c r="CC122" i="32" s="1"/>
  <c r="CA122" i="32"/>
  <c r="CB121" i="32"/>
  <c r="CA121" i="32"/>
  <c r="CB120" i="32"/>
  <c r="CC120" i="32" s="1"/>
  <c r="CA120" i="32"/>
  <c r="CC119" i="32"/>
  <c r="CB119" i="32"/>
  <c r="CA119" i="32"/>
  <c r="CB118" i="32"/>
  <c r="CC118" i="32" s="1"/>
  <c r="CA118" i="32"/>
  <c r="CB117" i="32"/>
  <c r="CA117" i="32"/>
  <c r="CB116" i="32"/>
  <c r="CC116" i="32" s="1"/>
  <c r="CA116" i="32"/>
  <c r="CC115" i="32"/>
  <c r="CB115" i="32"/>
  <c r="CA115" i="32"/>
  <c r="CB114" i="32"/>
  <c r="CC114" i="32" s="1"/>
  <c r="CA114" i="32"/>
  <c r="CB113" i="32"/>
  <c r="CC113" i="32" s="1"/>
  <c r="CA113" i="32"/>
  <c r="CB112" i="32"/>
  <c r="CC112" i="32" s="1"/>
  <c r="CA112" i="32"/>
  <c r="CC111" i="32"/>
  <c r="CB111" i="32"/>
  <c r="CA111" i="32"/>
  <c r="CB110" i="32"/>
  <c r="CC110" i="32" s="1"/>
  <c r="CA110" i="32"/>
  <c r="CB109" i="32"/>
  <c r="CA109" i="32"/>
  <c r="CB108" i="32"/>
  <c r="CC108" i="32" s="1"/>
  <c r="CA108" i="32"/>
  <c r="CC107" i="32"/>
  <c r="CB107" i="32"/>
  <c r="CA107" i="32"/>
  <c r="CB106" i="32"/>
  <c r="CC106" i="32" s="1"/>
  <c r="CA106" i="32"/>
  <c r="CB105" i="32"/>
  <c r="CA105" i="32"/>
  <c r="CB104" i="32"/>
  <c r="CC104" i="32" s="1"/>
  <c r="CA104" i="32"/>
  <c r="CC103" i="32"/>
  <c r="CB103" i="32"/>
  <c r="CA103" i="32"/>
  <c r="CB102" i="32"/>
  <c r="CC102" i="32" s="1"/>
  <c r="CA102" i="32"/>
  <c r="CB101" i="32"/>
  <c r="CA101" i="32"/>
  <c r="CB100" i="32"/>
  <c r="CC100" i="32" s="1"/>
  <c r="CA100" i="32"/>
  <c r="CC99" i="32"/>
  <c r="CB99" i="32"/>
  <c r="CA99" i="32"/>
  <c r="CB98" i="32"/>
  <c r="CC98" i="32" s="1"/>
  <c r="CA98" i="32"/>
  <c r="CB97" i="32"/>
  <c r="CC97" i="32" s="1"/>
  <c r="CA97" i="32"/>
  <c r="CB96" i="32"/>
  <c r="CC96" i="32" s="1"/>
  <c r="CA96" i="32"/>
  <c r="CC95" i="32"/>
  <c r="CB95" i="32"/>
  <c r="CA95" i="32"/>
  <c r="CB94" i="32"/>
  <c r="CC94" i="32" s="1"/>
  <c r="CA94" i="32"/>
  <c r="CB93" i="32"/>
  <c r="CA93" i="32"/>
  <c r="CB92" i="32"/>
  <c r="CC92" i="32" s="1"/>
  <c r="CA92" i="32"/>
  <c r="CC91" i="32"/>
  <c r="CB91" i="32"/>
  <c r="CA91" i="32"/>
  <c r="CB90" i="32"/>
  <c r="CC90" i="32" s="1"/>
  <c r="CA90" i="32"/>
  <c r="CB89" i="32"/>
  <c r="CA89" i="32"/>
  <c r="CB88" i="32"/>
  <c r="CC88" i="32" s="1"/>
  <c r="CA88" i="32"/>
  <c r="CC87" i="32"/>
  <c r="CB87" i="32"/>
  <c r="CA87" i="32"/>
  <c r="CB86" i="32"/>
  <c r="CC86" i="32" s="1"/>
  <c r="CA86" i="32"/>
  <c r="CB85" i="32"/>
  <c r="CA85" i="32"/>
  <c r="CB84" i="32"/>
  <c r="CC84" i="32" s="1"/>
  <c r="CA84" i="32"/>
  <c r="CC83" i="32"/>
  <c r="CB83" i="32"/>
  <c r="CA83" i="32"/>
  <c r="CB82" i="32"/>
  <c r="CC82" i="32" s="1"/>
  <c r="CA82" i="32"/>
  <c r="CB81" i="32"/>
  <c r="CC81" i="32" s="1"/>
  <c r="CA81" i="32"/>
  <c r="CB80" i="32"/>
  <c r="CC80" i="32" s="1"/>
  <c r="CA80" i="32"/>
  <c r="CC79" i="32"/>
  <c r="CB79" i="32"/>
  <c r="CA79" i="32"/>
  <c r="CB78" i="32"/>
  <c r="CC78" i="32" s="1"/>
  <c r="CA78" i="32"/>
  <c r="CB77" i="32"/>
  <c r="CA77" i="32"/>
  <c r="CB76" i="32"/>
  <c r="CC76" i="32" s="1"/>
  <c r="CA76" i="32"/>
  <c r="CC75" i="32"/>
  <c r="CB75" i="32"/>
  <c r="CA75" i="32"/>
  <c r="CB74" i="32"/>
  <c r="CC74" i="32" s="1"/>
  <c r="CA74" i="32"/>
  <c r="CB73" i="32"/>
  <c r="CA73" i="32"/>
  <c r="CB72" i="32"/>
  <c r="CC72" i="32" s="1"/>
  <c r="CA72" i="32"/>
  <c r="CC71" i="32"/>
  <c r="CB71" i="32"/>
  <c r="CA71" i="32"/>
  <c r="CB70" i="32"/>
  <c r="CC70" i="32" s="1"/>
  <c r="CA70" i="32"/>
  <c r="CB69" i="32"/>
  <c r="CA69" i="32"/>
  <c r="CB68" i="32"/>
  <c r="CC68" i="32" s="1"/>
  <c r="CA68" i="32"/>
  <c r="CC67" i="32"/>
  <c r="CB67" i="32"/>
  <c r="CA67" i="32"/>
  <c r="CB66" i="32"/>
  <c r="CC66" i="32" s="1"/>
  <c r="CA66" i="32"/>
  <c r="CB65" i="32"/>
  <c r="CC65" i="32" s="1"/>
  <c r="CA65" i="32"/>
  <c r="CB64" i="32"/>
  <c r="CC64" i="32" s="1"/>
  <c r="CA64" i="32"/>
  <c r="CC63" i="32"/>
  <c r="CB63" i="32"/>
  <c r="CA63" i="32"/>
  <c r="CB62" i="32"/>
  <c r="CC62" i="32" s="1"/>
  <c r="CA62" i="32"/>
  <c r="CB61" i="32"/>
  <c r="CA61" i="32"/>
  <c r="CB60" i="32"/>
  <c r="CC60" i="32" s="1"/>
  <c r="CA60" i="32"/>
  <c r="CC59" i="32"/>
  <c r="CB59" i="32"/>
  <c r="CA59" i="32"/>
  <c r="CB58" i="32"/>
  <c r="CC58" i="32" s="1"/>
  <c r="CA58" i="32"/>
  <c r="CB57" i="32"/>
  <c r="CA57" i="32"/>
  <c r="CB56" i="32"/>
  <c r="CC56" i="32" s="1"/>
  <c r="CA56" i="32"/>
  <c r="CC55" i="32"/>
  <c r="CB55" i="32"/>
  <c r="CA55" i="32"/>
  <c r="CB54" i="32"/>
  <c r="CC54" i="32" s="1"/>
  <c r="CA54" i="32"/>
  <c r="CB53" i="32"/>
  <c r="CA53" i="32"/>
  <c r="CB52" i="32"/>
  <c r="CC52" i="32" s="1"/>
  <c r="CA52" i="32"/>
  <c r="CC51" i="32"/>
  <c r="CB51" i="32"/>
  <c r="CA51" i="32"/>
  <c r="CB50" i="32"/>
  <c r="CC50" i="32" s="1"/>
  <c r="CA50" i="32"/>
  <c r="CB49" i="32"/>
  <c r="CC49" i="32" s="1"/>
  <c r="CA49" i="32"/>
  <c r="CB48" i="32"/>
  <c r="CC48" i="32" s="1"/>
  <c r="CA48" i="32"/>
  <c r="CC47" i="32"/>
  <c r="CB47" i="32"/>
  <c r="CA47" i="32"/>
  <c r="CB46" i="32"/>
  <c r="CC46" i="32" s="1"/>
  <c r="CA46" i="32"/>
  <c r="CB45" i="32"/>
  <c r="CA45" i="32"/>
  <c r="CB44" i="32"/>
  <c r="CA44" i="32"/>
  <c r="CC43" i="32"/>
  <c r="CB43" i="32"/>
  <c r="CA43" i="32"/>
  <c r="CC42" i="32"/>
  <c r="CB42" i="32"/>
  <c r="CA42" i="32"/>
  <c r="CB41" i="32"/>
  <c r="CA41" i="32"/>
  <c r="CB40" i="32"/>
  <c r="CA40" i="32"/>
  <c r="CC39" i="32"/>
  <c r="CB39" i="32"/>
  <c r="CA39" i="32"/>
  <c r="CB38" i="32"/>
  <c r="CC38" i="32" s="1"/>
  <c r="CA38" i="32"/>
  <c r="CB37" i="32"/>
  <c r="CA37" i="32"/>
  <c r="CB36" i="32"/>
  <c r="CA36" i="32"/>
  <c r="CC35" i="32"/>
  <c r="CB35" i="32"/>
  <c r="CA35" i="32"/>
  <c r="CC34" i="32"/>
  <c r="CB34" i="32"/>
  <c r="CA34" i="32"/>
  <c r="CB33" i="32"/>
  <c r="CA33" i="32"/>
  <c r="CB32" i="32"/>
  <c r="CA32" i="32"/>
  <c r="CC31" i="32"/>
  <c r="CB31" i="32"/>
  <c r="CA31" i="32"/>
  <c r="CB30" i="32"/>
  <c r="CC30" i="32" s="1"/>
  <c r="CA30" i="32"/>
  <c r="CB29" i="32"/>
  <c r="CA29" i="32"/>
  <c r="CB28" i="32"/>
  <c r="CA28" i="32"/>
  <c r="CC27" i="32"/>
  <c r="CB27" i="32"/>
  <c r="CA27" i="32"/>
  <c r="CC26" i="32"/>
  <c r="CB26" i="32"/>
  <c r="CA26" i="32"/>
  <c r="CB25" i="32"/>
  <c r="CA25" i="32"/>
  <c r="CB24" i="32"/>
  <c r="CA24" i="32"/>
  <c r="CC23" i="32"/>
  <c r="CB23" i="32"/>
  <c r="CA23" i="32"/>
  <c r="CB22" i="32"/>
  <c r="CC22" i="32" s="1"/>
  <c r="CA22" i="32"/>
  <c r="CB21" i="32"/>
  <c r="CA21" i="32"/>
  <c r="CB20" i="32"/>
  <c r="CA20" i="32"/>
  <c r="CC19" i="32"/>
  <c r="CB19" i="32"/>
  <c r="CA19" i="32"/>
  <c r="CC18" i="32"/>
  <c r="CB18" i="32"/>
  <c r="CA18" i="32"/>
  <c r="CB17" i="32"/>
  <c r="CA17" i="32"/>
  <c r="CB16" i="32"/>
  <c r="CA16" i="32"/>
  <c r="CC15" i="32"/>
  <c r="CB15" i="32"/>
  <c r="CA15" i="32"/>
  <c r="CB14" i="32"/>
  <c r="CC14" i="32" s="1"/>
  <c r="CA14" i="32"/>
  <c r="CB13" i="32"/>
  <c r="CA13" i="32"/>
  <c r="CB12" i="32"/>
  <c r="CA12" i="32"/>
  <c r="CC11" i="32"/>
  <c r="CB11" i="32"/>
  <c r="CA11" i="32"/>
  <c r="CC10" i="32"/>
  <c r="CB10" i="32"/>
  <c r="CA10" i="32"/>
  <c r="CB9" i="32"/>
  <c r="CA9" i="32"/>
  <c r="CB8" i="32"/>
  <c r="CA8" i="32"/>
  <c r="CC7" i="32"/>
  <c r="CB7" i="32"/>
  <c r="CA7" i="32"/>
  <c r="BT132" i="32"/>
  <c r="BS132" i="32"/>
  <c r="BR132" i="32"/>
  <c r="BS131" i="32"/>
  <c r="BT131" i="32" s="1"/>
  <c r="BR131" i="32"/>
  <c r="BS130" i="32"/>
  <c r="BR130" i="32"/>
  <c r="BS129" i="32"/>
  <c r="BT129" i="32" s="1"/>
  <c r="BR129" i="32"/>
  <c r="BT128" i="32"/>
  <c r="BS128" i="32"/>
  <c r="BR128" i="32"/>
  <c r="BS127" i="32"/>
  <c r="BT127" i="32" s="1"/>
  <c r="BR127" i="32"/>
  <c r="BS126" i="32"/>
  <c r="BR126" i="32"/>
  <c r="BS125" i="32"/>
  <c r="BT125" i="32" s="1"/>
  <c r="BR125" i="32"/>
  <c r="BT124" i="32"/>
  <c r="BS124" i="32"/>
  <c r="BR124" i="32"/>
  <c r="BS123" i="32"/>
  <c r="BT123" i="32" s="1"/>
  <c r="BR123" i="32"/>
  <c r="BS122" i="32"/>
  <c r="BT122" i="32" s="1"/>
  <c r="BR122" i="32"/>
  <c r="BS121" i="32"/>
  <c r="BT121" i="32" s="1"/>
  <c r="BR121" i="32"/>
  <c r="BT120" i="32"/>
  <c r="BS120" i="32"/>
  <c r="BR120" i="32"/>
  <c r="BS119" i="32"/>
  <c r="BT119" i="32" s="1"/>
  <c r="BR119" i="32"/>
  <c r="BS118" i="32"/>
  <c r="BT118" i="32" s="1"/>
  <c r="BR118" i="32"/>
  <c r="BS117" i="32"/>
  <c r="BT117" i="32" s="1"/>
  <c r="BR117" i="32"/>
  <c r="BT116" i="32"/>
  <c r="BS116" i="32"/>
  <c r="BR116" i="32"/>
  <c r="BS115" i="32"/>
  <c r="BT115" i="32" s="1"/>
  <c r="BR115" i="32"/>
  <c r="BS114" i="32"/>
  <c r="BR114" i="32"/>
  <c r="BS113" i="32"/>
  <c r="BT113" i="32" s="1"/>
  <c r="BR113" i="32"/>
  <c r="BT112" i="32"/>
  <c r="BS112" i="32"/>
  <c r="BR112" i="32"/>
  <c r="BS111" i="32"/>
  <c r="BT111" i="32" s="1"/>
  <c r="BR111" i="32"/>
  <c r="BS110" i="32"/>
  <c r="BR110" i="32"/>
  <c r="BS109" i="32"/>
  <c r="BT109" i="32" s="1"/>
  <c r="BR109" i="32"/>
  <c r="BT108" i="32"/>
  <c r="BS108" i="32"/>
  <c r="BR108" i="32"/>
  <c r="BS107" i="32"/>
  <c r="BT107" i="32" s="1"/>
  <c r="BR107" i="32"/>
  <c r="BS106" i="32"/>
  <c r="BT106" i="32" s="1"/>
  <c r="BR106" i="32"/>
  <c r="BS105" i="32"/>
  <c r="BT105" i="32" s="1"/>
  <c r="BR105" i="32"/>
  <c r="BT104" i="32"/>
  <c r="BS104" i="32"/>
  <c r="BR104" i="32"/>
  <c r="BS103" i="32"/>
  <c r="BT103" i="32" s="1"/>
  <c r="BR103" i="32"/>
  <c r="BS102" i="32"/>
  <c r="BT102" i="32" s="1"/>
  <c r="BR102" i="32"/>
  <c r="BS101" i="32"/>
  <c r="BT101" i="32" s="1"/>
  <c r="BR101" i="32"/>
  <c r="BT100" i="32"/>
  <c r="BS100" i="32"/>
  <c r="BR100" i="32"/>
  <c r="BS99" i="32"/>
  <c r="BT99" i="32" s="1"/>
  <c r="BR99" i="32"/>
  <c r="BS98" i="32"/>
  <c r="BR98" i="32"/>
  <c r="BS97" i="32"/>
  <c r="BT97" i="32" s="1"/>
  <c r="BR97" i="32"/>
  <c r="BT96" i="32"/>
  <c r="BS96" i="32"/>
  <c r="BR96" i="32"/>
  <c r="BS95" i="32"/>
  <c r="BT95" i="32" s="1"/>
  <c r="BR95" i="32"/>
  <c r="BS94" i="32"/>
  <c r="BR94" i="32"/>
  <c r="BS93" i="32"/>
  <c r="BT93" i="32" s="1"/>
  <c r="BR93" i="32"/>
  <c r="BT92" i="32"/>
  <c r="BS92" i="32"/>
  <c r="BR92" i="32"/>
  <c r="BS91" i="32"/>
  <c r="BT91" i="32" s="1"/>
  <c r="BR91" i="32"/>
  <c r="BS90" i="32"/>
  <c r="BT90" i="32" s="1"/>
  <c r="BR90" i="32"/>
  <c r="BS89" i="32"/>
  <c r="BT89" i="32" s="1"/>
  <c r="BR89" i="32"/>
  <c r="BT88" i="32"/>
  <c r="BS88" i="32"/>
  <c r="BR88" i="32"/>
  <c r="BS87" i="32"/>
  <c r="BT87" i="32" s="1"/>
  <c r="BR87" i="32"/>
  <c r="BS86" i="32"/>
  <c r="BT86" i="32" s="1"/>
  <c r="BR86" i="32"/>
  <c r="BS85" i="32"/>
  <c r="BT85" i="32" s="1"/>
  <c r="BR85" i="32"/>
  <c r="BT84" i="32"/>
  <c r="BS84" i="32"/>
  <c r="BR84" i="32"/>
  <c r="BS83" i="32"/>
  <c r="BT83" i="32" s="1"/>
  <c r="BR83" i="32"/>
  <c r="BS82" i="32"/>
  <c r="BR82" i="32"/>
  <c r="BS81" i="32"/>
  <c r="BT81" i="32" s="1"/>
  <c r="BR81" i="32"/>
  <c r="BT80" i="32"/>
  <c r="BS80" i="32"/>
  <c r="BR80" i="32"/>
  <c r="BS79" i="32"/>
  <c r="BT79" i="32" s="1"/>
  <c r="BR79" i="32"/>
  <c r="BS78" i="32"/>
  <c r="BR78" i="32"/>
  <c r="BS77" i="32"/>
  <c r="BT77" i="32" s="1"/>
  <c r="BR77" i="32"/>
  <c r="BT76" i="32"/>
  <c r="BS76" i="32"/>
  <c r="BR76" i="32"/>
  <c r="BS75" i="32"/>
  <c r="BT75" i="32" s="1"/>
  <c r="BR75" i="32"/>
  <c r="BS74" i="32"/>
  <c r="BT74" i="32" s="1"/>
  <c r="BR74" i="32"/>
  <c r="BS73" i="32"/>
  <c r="BT73" i="32" s="1"/>
  <c r="BR73" i="32"/>
  <c r="BT72" i="32"/>
  <c r="BS72" i="32"/>
  <c r="BR72" i="32"/>
  <c r="BS71" i="32"/>
  <c r="BT71" i="32" s="1"/>
  <c r="BR71" i="32"/>
  <c r="BS70" i="32"/>
  <c r="BT70" i="32" s="1"/>
  <c r="BR70" i="32"/>
  <c r="BS69" i="32"/>
  <c r="BT69" i="32" s="1"/>
  <c r="BR69" i="32"/>
  <c r="BT68" i="32"/>
  <c r="BS68" i="32"/>
  <c r="BR68" i="32"/>
  <c r="BS67" i="32"/>
  <c r="BT67" i="32" s="1"/>
  <c r="BR67" i="32"/>
  <c r="BS66" i="32"/>
  <c r="BR66" i="32"/>
  <c r="BS65" i="32"/>
  <c r="BT65" i="32" s="1"/>
  <c r="BR65" i="32"/>
  <c r="BT64" i="32"/>
  <c r="BS64" i="32"/>
  <c r="BR64" i="32"/>
  <c r="BS63" i="32"/>
  <c r="BT63" i="32" s="1"/>
  <c r="BR63" i="32"/>
  <c r="BS62" i="32"/>
  <c r="BR62" i="32"/>
  <c r="BS61" i="32"/>
  <c r="BT61" i="32" s="1"/>
  <c r="BR61" i="32"/>
  <c r="BT60" i="32"/>
  <c r="BS60" i="32"/>
  <c r="BR60" i="32"/>
  <c r="BS59" i="32"/>
  <c r="BT59" i="32" s="1"/>
  <c r="BR59" i="32"/>
  <c r="BS58" i="32"/>
  <c r="BT58" i="32" s="1"/>
  <c r="BR58" i="32"/>
  <c r="BS57" i="32"/>
  <c r="BT57" i="32" s="1"/>
  <c r="BR57" i="32"/>
  <c r="BT56" i="32"/>
  <c r="BS56" i="32"/>
  <c r="BR56" i="32"/>
  <c r="BS55" i="32"/>
  <c r="BT55" i="32" s="1"/>
  <c r="BR55" i="32"/>
  <c r="BS54" i="32"/>
  <c r="BT54" i="32" s="1"/>
  <c r="BR54" i="32"/>
  <c r="BS53" i="32"/>
  <c r="BT53" i="32" s="1"/>
  <c r="BR53" i="32"/>
  <c r="BT52" i="32"/>
  <c r="BS52" i="32"/>
  <c r="BR52" i="32"/>
  <c r="BS51" i="32"/>
  <c r="BT51" i="32" s="1"/>
  <c r="BR51" i="32"/>
  <c r="BS50" i="32"/>
  <c r="BR50" i="32"/>
  <c r="BS49" i="32"/>
  <c r="BT49" i="32" s="1"/>
  <c r="BR49" i="32"/>
  <c r="BT48" i="32"/>
  <c r="BS48" i="32"/>
  <c r="BR48" i="32"/>
  <c r="BS47" i="32"/>
  <c r="BT47" i="32" s="1"/>
  <c r="BR47" i="32"/>
  <c r="BS46" i="32"/>
  <c r="BR46" i="32"/>
  <c r="BS45" i="32"/>
  <c r="BT45" i="32" s="1"/>
  <c r="BR45" i="32"/>
  <c r="BT44" i="32"/>
  <c r="BS44" i="32"/>
  <c r="BR44" i="32"/>
  <c r="BS43" i="32"/>
  <c r="BT43" i="32" s="1"/>
  <c r="BR43" i="32"/>
  <c r="BS42" i="32"/>
  <c r="BT42" i="32" s="1"/>
  <c r="BR42" i="32"/>
  <c r="BS41" i="32"/>
  <c r="BR41" i="32"/>
  <c r="BT40" i="32"/>
  <c r="BS40" i="32"/>
  <c r="BR40" i="32"/>
  <c r="BS39" i="32"/>
  <c r="BT39" i="32" s="1"/>
  <c r="BR39" i="32"/>
  <c r="BS38" i="32"/>
  <c r="BR38" i="32"/>
  <c r="BS37" i="32"/>
  <c r="BT37" i="32" s="1"/>
  <c r="BR37" i="32"/>
  <c r="BT36" i="32"/>
  <c r="BS36" i="32"/>
  <c r="BR36" i="32"/>
  <c r="BT35" i="32"/>
  <c r="BS35" i="32"/>
  <c r="BR35" i="32"/>
  <c r="BS34" i="32"/>
  <c r="BT34" i="32" s="1"/>
  <c r="BR34" i="32"/>
  <c r="BS33" i="32"/>
  <c r="BR33" i="32"/>
  <c r="BT32" i="32"/>
  <c r="BS32" i="32"/>
  <c r="BR32" i="32"/>
  <c r="BS31" i="32"/>
  <c r="BT31" i="32" s="1"/>
  <c r="BR31" i="32"/>
  <c r="BS30" i="32"/>
  <c r="BR30" i="32"/>
  <c r="BS29" i="32"/>
  <c r="BT29" i="32" s="1"/>
  <c r="BR29" i="32"/>
  <c r="BT28" i="32"/>
  <c r="BS28" i="32"/>
  <c r="BR28" i="32"/>
  <c r="BT27" i="32"/>
  <c r="BS27" i="32"/>
  <c r="BR27" i="32"/>
  <c r="BS26" i="32"/>
  <c r="BT26" i="32" s="1"/>
  <c r="BR26" i="32"/>
  <c r="BS25" i="32"/>
  <c r="BR25" i="32"/>
  <c r="BT24" i="32"/>
  <c r="BS24" i="32"/>
  <c r="BR24" i="32"/>
  <c r="BS23" i="32"/>
  <c r="BT23" i="32" s="1"/>
  <c r="BR23" i="32"/>
  <c r="BS22" i="32"/>
  <c r="BR22" i="32"/>
  <c r="BS21" i="32"/>
  <c r="BT21" i="32" s="1"/>
  <c r="BR21" i="32"/>
  <c r="BT20" i="32"/>
  <c r="BS20" i="32"/>
  <c r="BR20" i="32"/>
  <c r="BT19" i="32"/>
  <c r="BS19" i="32"/>
  <c r="BR19" i="32"/>
  <c r="BS18" i="32"/>
  <c r="BT18" i="32" s="1"/>
  <c r="BR18" i="32"/>
  <c r="BS17" i="32"/>
  <c r="BR17" i="32"/>
  <c r="BT16" i="32"/>
  <c r="BS16" i="32"/>
  <c r="BR16" i="32"/>
  <c r="BS15" i="32"/>
  <c r="BT15" i="32" s="1"/>
  <c r="BR15" i="32"/>
  <c r="BS14" i="32"/>
  <c r="BR14" i="32"/>
  <c r="BS13" i="32"/>
  <c r="BT13" i="32" s="1"/>
  <c r="BR13" i="32"/>
  <c r="BT12" i="32"/>
  <c r="BS12" i="32"/>
  <c r="BR12" i="32"/>
  <c r="BT11" i="32"/>
  <c r="BS11" i="32"/>
  <c r="BR11" i="32"/>
  <c r="BS10" i="32"/>
  <c r="BT10" i="32" s="1"/>
  <c r="BR10" i="32"/>
  <c r="BS9" i="32"/>
  <c r="BR9" i="32"/>
  <c r="BT8" i="32"/>
  <c r="BS8" i="32"/>
  <c r="BR8" i="32"/>
  <c r="BS7" i="32"/>
  <c r="BT7" i="32" s="1"/>
  <c r="BR7" i="32"/>
  <c r="BA28" i="32"/>
  <c r="AZ28" i="32"/>
  <c r="BA27" i="32"/>
  <c r="AZ27" i="32"/>
  <c r="BA26" i="32"/>
  <c r="AZ26" i="32"/>
  <c r="BA25" i="32"/>
  <c r="AZ25" i="32"/>
  <c r="BA24" i="32"/>
  <c r="AZ24" i="32"/>
  <c r="BA23" i="32"/>
  <c r="AZ23" i="32"/>
  <c r="BA22" i="32"/>
  <c r="AZ22" i="32"/>
  <c r="BA21" i="32"/>
  <c r="AZ21" i="32"/>
  <c r="BA20" i="32"/>
  <c r="AZ20" i="32"/>
  <c r="BA19" i="32"/>
  <c r="AZ19" i="32"/>
  <c r="BB19" i="32" s="1"/>
  <c r="BA18" i="32"/>
  <c r="AZ18" i="32"/>
  <c r="BA17" i="32"/>
  <c r="AZ17" i="32"/>
  <c r="BA16" i="32"/>
  <c r="AZ16" i="32"/>
  <c r="BA15" i="32"/>
  <c r="AZ15" i="32"/>
  <c r="BA14" i="32"/>
  <c r="AZ14" i="32"/>
  <c r="BA13" i="32"/>
  <c r="AZ13" i="32"/>
  <c r="BA12" i="32"/>
  <c r="AZ12" i="32"/>
  <c r="BA11" i="32"/>
  <c r="AZ11" i="32"/>
  <c r="BA10" i="32"/>
  <c r="AZ10" i="32"/>
  <c r="BA9" i="32"/>
  <c r="AZ9" i="32"/>
  <c r="BA8" i="32"/>
  <c r="AZ8" i="32"/>
  <c r="BA7" i="32"/>
  <c r="BB7" i="32" s="1"/>
  <c r="AZ7" i="32"/>
  <c r="AL132" i="32"/>
  <c r="AK132" i="32"/>
  <c r="AJ132" i="32"/>
  <c r="AK131" i="32"/>
  <c r="AL131" i="32" s="1"/>
  <c r="AJ131" i="32"/>
  <c r="AK130" i="32"/>
  <c r="AJ130" i="32"/>
  <c r="AK129" i="32"/>
  <c r="AL129" i="32" s="1"/>
  <c r="AJ129" i="32"/>
  <c r="AL128" i="32"/>
  <c r="AK128" i="32"/>
  <c r="AJ128" i="32"/>
  <c r="AK127" i="32"/>
  <c r="AL127" i="32" s="1"/>
  <c r="AJ127" i="32"/>
  <c r="AK126" i="32"/>
  <c r="AJ126" i="32"/>
  <c r="AK125" i="32"/>
  <c r="AL125" i="32" s="1"/>
  <c r="AJ125" i="32"/>
  <c r="AL124" i="32"/>
  <c r="AK124" i="32"/>
  <c r="AJ124" i="32"/>
  <c r="AK123" i="32"/>
  <c r="AL123" i="32" s="1"/>
  <c r="AJ123" i="32"/>
  <c r="AK122" i="32"/>
  <c r="AJ122" i="32"/>
  <c r="AK121" i="32"/>
  <c r="AL121" i="32" s="1"/>
  <c r="AJ121" i="32"/>
  <c r="AL120" i="32"/>
  <c r="AK120" i="32"/>
  <c r="AJ120" i="32"/>
  <c r="AK119" i="32"/>
  <c r="AL119" i="32" s="1"/>
  <c r="AJ119" i="32"/>
  <c r="AK118" i="32"/>
  <c r="AL118" i="32" s="1"/>
  <c r="AJ118" i="32"/>
  <c r="AK117" i="32"/>
  <c r="AL117" i="32" s="1"/>
  <c r="AJ117" i="32"/>
  <c r="AL116" i="32"/>
  <c r="AK116" i="32"/>
  <c r="AJ116" i="32"/>
  <c r="AK115" i="32"/>
  <c r="AL115" i="32" s="1"/>
  <c r="AJ115" i="32"/>
  <c r="AK114" i="32"/>
  <c r="AJ114" i="32"/>
  <c r="AK113" i="32"/>
  <c r="AL113" i="32" s="1"/>
  <c r="AJ113" i="32"/>
  <c r="AL112" i="32"/>
  <c r="AK112" i="32"/>
  <c r="AJ112" i="32"/>
  <c r="AK111" i="32"/>
  <c r="AL111" i="32" s="1"/>
  <c r="AJ111" i="32"/>
  <c r="AK110" i="32"/>
  <c r="AJ110" i="32"/>
  <c r="AK109" i="32"/>
  <c r="AL109" i="32" s="1"/>
  <c r="AJ109" i="32"/>
  <c r="AL108" i="32"/>
  <c r="AK108" i="32"/>
  <c r="AJ108" i="32"/>
  <c r="AK107" i="32"/>
  <c r="AL107" i="32" s="1"/>
  <c r="AJ107" i="32"/>
  <c r="AK106" i="32"/>
  <c r="AJ106" i="32"/>
  <c r="AK105" i="32"/>
  <c r="AL105" i="32" s="1"/>
  <c r="AJ105" i="32"/>
  <c r="AL104" i="32"/>
  <c r="AK104" i="32"/>
  <c r="AJ104" i="32"/>
  <c r="AK103" i="32"/>
  <c r="AL103" i="32" s="1"/>
  <c r="AJ103" i="32"/>
  <c r="AK102" i="32"/>
  <c r="AL102" i="32" s="1"/>
  <c r="AJ102" i="32"/>
  <c r="AK101" i="32"/>
  <c r="AL101" i="32" s="1"/>
  <c r="AJ101" i="32"/>
  <c r="AL100" i="32"/>
  <c r="AK100" i="32"/>
  <c r="AJ100" i="32"/>
  <c r="AK99" i="32"/>
  <c r="AL99" i="32" s="1"/>
  <c r="AJ99" i="32"/>
  <c r="AK98" i="32"/>
  <c r="AJ98" i="32"/>
  <c r="AK97" i="32"/>
  <c r="AL97" i="32" s="1"/>
  <c r="AJ97" i="32"/>
  <c r="AL96" i="32"/>
  <c r="AK96" i="32"/>
  <c r="AJ96" i="32"/>
  <c r="AK95" i="32"/>
  <c r="AL95" i="32" s="1"/>
  <c r="AJ95" i="32"/>
  <c r="AK94" i="32"/>
  <c r="AJ94" i="32"/>
  <c r="AK93" i="32"/>
  <c r="AL93" i="32" s="1"/>
  <c r="AJ93" i="32"/>
  <c r="AL92" i="32"/>
  <c r="AK92" i="32"/>
  <c r="AJ92" i="32"/>
  <c r="AK91" i="32"/>
  <c r="AL91" i="32" s="1"/>
  <c r="AJ91" i="32"/>
  <c r="AK90" i="32"/>
  <c r="AJ90" i="32"/>
  <c r="AK89" i="32"/>
  <c r="AL89" i="32" s="1"/>
  <c r="AJ89" i="32"/>
  <c r="AL88" i="32"/>
  <c r="AK88" i="32"/>
  <c r="AJ88" i="32"/>
  <c r="AK87" i="32"/>
  <c r="AL87" i="32" s="1"/>
  <c r="AJ87" i="32"/>
  <c r="AK86" i="32"/>
  <c r="AL86" i="32" s="1"/>
  <c r="AJ86" i="32"/>
  <c r="AK85" i="32"/>
  <c r="AL85" i="32" s="1"/>
  <c r="AJ85" i="32"/>
  <c r="AL84" i="32"/>
  <c r="AK84" i="32"/>
  <c r="AJ84" i="32"/>
  <c r="AK83" i="32"/>
  <c r="AL83" i="32" s="1"/>
  <c r="AJ83" i="32"/>
  <c r="AK82" i="32"/>
  <c r="AJ82" i="32"/>
  <c r="AK81" i="32"/>
  <c r="AL81" i="32" s="1"/>
  <c r="AJ81" i="32"/>
  <c r="AL80" i="32"/>
  <c r="AK80" i="32"/>
  <c r="AJ80" i="32"/>
  <c r="AK79" i="32"/>
  <c r="AL79" i="32" s="1"/>
  <c r="AJ79" i="32"/>
  <c r="AK78" i="32"/>
  <c r="AJ78" i="32"/>
  <c r="AK77" i="32"/>
  <c r="AL77" i="32" s="1"/>
  <c r="AJ77" i="32"/>
  <c r="AL76" i="32"/>
  <c r="AK76" i="32"/>
  <c r="AJ76" i="32"/>
  <c r="AK75" i="32"/>
  <c r="AL75" i="32" s="1"/>
  <c r="AJ75" i="32"/>
  <c r="AK74" i="32"/>
  <c r="AJ74" i="32"/>
  <c r="AK73" i="32"/>
  <c r="AL73" i="32" s="1"/>
  <c r="AJ73" i="32"/>
  <c r="AL72" i="32"/>
  <c r="AK72" i="32"/>
  <c r="AJ72" i="32"/>
  <c r="AK71" i="32"/>
  <c r="AL71" i="32" s="1"/>
  <c r="AJ71" i="32"/>
  <c r="AK70" i="32"/>
  <c r="AL70" i="32" s="1"/>
  <c r="AJ70" i="32"/>
  <c r="AK69" i="32"/>
  <c r="AL69" i="32" s="1"/>
  <c r="AJ69" i="32"/>
  <c r="AL68" i="32"/>
  <c r="AK68" i="32"/>
  <c r="AJ68" i="32"/>
  <c r="AK67" i="32"/>
  <c r="AL67" i="32" s="1"/>
  <c r="AJ67" i="32"/>
  <c r="AK66" i="32"/>
  <c r="AJ66" i="32"/>
  <c r="AK65" i="32"/>
  <c r="AL65" i="32" s="1"/>
  <c r="AJ65" i="32"/>
  <c r="AL64" i="32"/>
  <c r="AK64" i="32"/>
  <c r="AJ64" i="32"/>
  <c r="AK63" i="32"/>
  <c r="AL63" i="32" s="1"/>
  <c r="AJ63" i="32"/>
  <c r="AK62" i="32"/>
  <c r="AJ62" i="32"/>
  <c r="AK61" i="32"/>
  <c r="AL61" i="32" s="1"/>
  <c r="AJ61" i="32"/>
  <c r="AL60" i="32"/>
  <c r="AK60" i="32"/>
  <c r="AJ60" i="32"/>
  <c r="AK59" i="32"/>
  <c r="AL59" i="32" s="1"/>
  <c r="AJ59" i="32"/>
  <c r="AK58" i="32"/>
  <c r="AJ58" i="32"/>
  <c r="AK57" i="32"/>
  <c r="AL57" i="32" s="1"/>
  <c r="AJ57" i="32"/>
  <c r="AL56" i="32"/>
  <c r="AK56" i="32"/>
  <c r="AJ56" i="32"/>
  <c r="AK55" i="32"/>
  <c r="AL55" i="32" s="1"/>
  <c r="AJ55" i="32"/>
  <c r="AK54" i="32"/>
  <c r="AL54" i="32" s="1"/>
  <c r="AJ54" i="32"/>
  <c r="AK53" i="32"/>
  <c r="AL53" i="32" s="1"/>
  <c r="AJ53" i="32"/>
  <c r="AL52" i="32"/>
  <c r="AK52" i="32"/>
  <c r="AJ52" i="32"/>
  <c r="AK51" i="32"/>
  <c r="AL51" i="32" s="1"/>
  <c r="AJ51" i="32"/>
  <c r="AK50" i="32"/>
  <c r="AJ50" i="32"/>
  <c r="AK49" i="32"/>
  <c r="AL49" i="32" s="1"/>
  <c r="AJ49" i="32"/>
  <c r="AL48" i="32"/>
  <c r="AK48" i="32"/>
  <c r="AJ48" i="32"/>
  <c r="AK47" i="32"/>
  <c r="AL47" i="32" s="1"/>
  <c r="AJ47" i="32"/>
  <c r="AK46" i="32"/>
  <c r="AJ46" i="32"/>
  <c r="AK45" i="32"/>
  <c r="AL45" i="32" s="1"/>
  <c r="AJ45" i="32"/>
  <c r="AL44" i="32"/>
  <c r="AK44" i="32"/>
  <c r="AJ44" i="32"/>
  <c r="AK43" i="32"/>
  <c r="AL43" i="32" s="1"/>
  <c r="AJ43" i="32"/>
  <c r="AK42" i="32"/>
  <c r="AJ42" i="32"/>
  <c r="AK41" i="32"/>
  <c r="AJ41" i="32"/>
  <c r="AL40" i="32"/>
  <c r="AK40" i="32"/>
  <c r="AJ40" i="32"/>
  <c r="AK39" i="32"/>
  <c r="AL39" i="32" s="1"/>
  <c r="AJ39" i="32"/>
  <c r="AK38" i="32"/>
  <c r="AJ38" i="32"/>
  <c r="AK37" i="32"/>
  <c r="AJ37" i="32"/>
  <c r="AL36" i="32"/>
  <c r="AK36" i="32"/>
  <c r="AJ36" i="32"/>
  <c r="AL35" i="32"/>
  <c r="AK35" i="32"/>
  <c r="AJ35" i="32"/>
  <c r="AK34" i="32"/>
  <c r="AJ34" i="32"/>
  <c r="AK33" i="32"/>
  <c r="AJ33" i="32"/>
  <c r="AL32" i="32"/>
  <c r="AK32" i="32"/>
  <c r="AJ32" i="32"/>
  <c r="AK31" i="32"/>
  <c r="AL31" i="32" s="1"/>
  <c r="AJ31" i="32"/>
  <c r="AK30" i="32"/>
  <c r="AJ30" i="32"/>
  <c r="AK29" i="32"/>
  <c r="AJ29" i="32"/>
  <c r="AL28" i="32"/>
  <c r="AK28" i="32"/>
  <c r="AJ28" i="32"/>
  <c r="AL27" i="32"/>
  <c r="AK27" i="32"/>
  <c r="AJ27" i="32"/>
  <c r="AK26" i="32"/>
  <c r="AJ26" i="32"/>
  <c r="AK25" i="32"/>
  <c r="AJ25" i="32"/>
  <c r="AL24" i="32"/>
  <c r="AK24" i="32"/>
  <c r="AJ24" i="32"/>
  <c r="AK23" i="32"/>
  <c r="AL23" i="32" s="1"/>
  <c r="AJ23" i="32"/>
  <c r="AK22" i="32"/>
  <c r="AJ22" i="32"/>
  <c r="AK21" i="32"/>
  <c r="AJ21" i="32"/>
  <c r="AL20" i="32"/>
  <c r="AK20" i="32"/>
  <c r="AJ20" i="32"/>
  <c r="AL19" i="32"/>
  <c r="AK19" i="32"/>
  <c r="AJ19" i="32"/>
  <c r="AK18" i="32"/>
  <c r="AJ18" i="32"/>
  <c r="AK17" i="32"/>
  <c r="AJ17" i="32"/>
  <c r="AL16" i="32"/>
  <c r="AK16" i="32"/>
  <c r="AJ16" i="32"/>
  <c r="AK15" i="32"/>
  <c r="AL15" i="32" s="1"/>
  <c r="AJ15" i="32"/>
  <c r="AK14" i="32"/>
  <c r="AJ14" i="32"/>
  <c r="AK13" i="32"/>
  <c r="AJ13" i="32"/>
  <c r="AL12" i="32"/>
  <c r="AK12" i="32"/>
  <c r="AJ12" i="32"/>
  <c r="AL11" i="32"/>
  <c r="AK11" i="32"/>
  <c r="AJ11" i="32"/>
  <c r="AK10" i="32"/>
  <c r="AJ10" i="32"/>
  <c r="AK9" i="32"/>
  <c r="AJ9" i="32"/>
  <c r="AL8" i="32"/>
  <c r="AK8" i="32"/>
  <c r="AJ8" i="32"/>
  <c r="AB132" i="32"/>
  <c r="AC132" i="32" s="1"/>
  <c r="AA132" i="32"/>
  <c r="AC131" i="32"/>
  <c r="AB131" i="32"/>
  <c r="AA131" i="32"/>
  <c r="AB130" i="32"/>
  <c r="AC130" i="32" s="1"/>
  <c r="AA130" i="32"/>
  <c r="AB129" i="32"/>
  <c r="AC129" i="32" s="1"/>
  <c r="AA129" i="32"/>
  <c r="AB128" i="32"/>
  <c r="AC128" i="32" s="1"/>
  <c r="AA128" i="32"/>
  <c r="AC127" i="32"/>
  <c r="AB127" i="32"/>
  <c r="AA127" i="32"/>
  <c r="AB126" i="32"/>
  <c r="AC126" i="32" s="1"/>
  <c r="AA126" i="32"/>
  <c r="AB125" i="32"/>
  <c r="AA125" i="32"/>
  <c r="AB124" i="32"/>
  <c r="AC124" i="32" s="1"/>
  <c r="AA124" i="32"/>
  <c r="AC123" i="32"/>
  <c r="AB123" i="32"/>
  <c r="AA123" i="32"/>
  <c r="AB122" i="32"/>
  <c r="AC122" i="32" s="1"/>
  <c r="AA122" i="32"/>
  <c r="AB121" i="32"/>
  <c r="AA121" i="32"/>
  <c r="AB120" i="32"/>
  <c r="AC120" i="32" s="1"/>
  <c r="AA120" i="32"/>
  <c r="AC119" i="32"/>
  <c r="AB119" i="32"/>
  <c r="AA119" i="32"/>
  <c r="AB118" i="32"/>
  <c r="AC118" i="32" s="1"/>
  <c r="AA118" i="32"/>
  <c r="AB117" i="32"/>
  <c r="AA117" i="32"/>
  <c r="AB116" i="32"/>
  <c r="AC116" i="32" s="1"/>
  <c r="AA116" i="32"/>
  <c r="AC115" i="32"/>
  <c r="AB115" i="32"/>
  <c r="AA115" i="32"/>
  <c r="AB114" i="32"/>
  <c r="AC114" i="32" s="1"/>
  <c r="AA114" i="32"/>
  <c r="AB113" i="32"/>
  <c r="AC113" i="32" s="1"/>
  <c r="AA113" i="32"/>
  <c r="AB112" i="32"/>
  <c r="AC112" i="32" s="1"/>
  <c r="AA112" i="32"/>
  <c r="AC111" i="32"/>
  <c r="AB111" i="32"/>
  <c r="AA111" i="32"/>
  <c r="AB110" i="32"/>
  <c r="AC110" i="32" s="1"/>
  <c r="AA110" i="32"/>
  <c r="AB109" i="32"/>
  <c r="AA109" i="32"/>
  <c r="AB108" i="32"/>
  <c r="AC108" i="32" s="1"/>
  <c r="AA108" i="32"/>
  <c r="AC107" i="32"/>
  <c r="AB107" i="32"/>
  <c r="AA107" i="32"/>
  <c r="AB106" i="32"/>
  <c r="AC106" i="32" s="1"/>
  <c r="AA106" i="32"/>
  <c r="AB105" i="32"/>
  <c r="AA105" i="32"/>
  <c r="AB104" i="32"/>
  <c r="AC104" i="32" s="1"/>
  <c r="AA104" i="32"/>
  <c r="AC103" i="32"/>
  <c r="AB103" i="32"/>
  <c r="AA103" i="32"/>
  <c r="AB102" i="32"/>
  <c r="AC102" i="32" s="1"/>
  <c r="AA102" i="32"/>
  <c r="AB101" i="32"/>
  <c r="AA101" i="32"/>
  <c r="AB100" i="32"/>
  <c r="AC100" i="32" s="1"/>
  <c r="AA100" i="32"/>
  <c r="AC99" i="32"/>
  <c r="AB99" i="32"/>
  <c r="AA99" i="32"/>
  <c r="AB98" i="32"/>
  <c r="AC98" i="32" s="1"/>
  <c r="AA98" i="32"/>
  <c r="AB97" i="32"/>
  <c r="AC97" i="32" s="1"/>
  <c r="AA97" i="32"/>
  <c r="AB96" i="32"/>
  <c r="AC96" i="32" s="1"/>
  <c r="AA96" i="32"/>
  <c r="AC95" i="32"/>
  <c r="AB95" i="32"/>
  <c r="AA95" i="32"/>
  <c r="AB94" i="32"/>
  <c r="AC94" i="32" s="1"/>
  <c r="AA94" i="32"/>
  <c r="AB93" i="32"/>
  <c r="AA93" i="32"/>
  <c r="AB92" i="32"/>
  <c r="AC92" i="32" s="1"/>
  <c r="AA92" i="32"/>
  <c r="AC91" i="32"/>
  <c r="AB91" i="32"/>
  <c r="AA91" i="32"/>
  <c r="AB90" i="32"/>
  <c r="AC90" i="32" s="1"/>
  <c r="AA90" i="32"/>
  <c r="AB89" i="32"/>
  <c r="AA89" i="32"/>
  <c r="AB88" i="32"/>
  <c r="AC88" i="32" s="1"/>
  <c r="AA88" i="32"/>
  <c r="AC87" i="32"/>
  <c r="AB87" i="32"/>
  <c r="AA87" i="32"/>
  <c r="AB86" i="32"/>
  <c r="AC86" i="32" s="1"/>
  <c r="AA86" i="32"/>
  <c r="AB85" i="32"/>
  <c r="AA85" i="32"/>
  <c r="AB84" i="32"/>
  <c r="AC84" i="32" s="1"/>
  <c r="AA84" i="32"/>
  <c r="AC83" i="32"/>
  <c r="AB83" i="32"/>
  <c r="AA83" i="32"/>
  <c r="AB82" i="32"/>
  <c r="AC82" i="32" s="1"/>
  <c r="AA82" i="32"/>
  <c r="AB81" i="32"/>
  <c r="AC81" i="32" s="1"/>
  <c r="AA81" i="32"/>
  <c r="AB80" i="32"/>
  <c r="AC80" i="32" s="1"/>
  <c r="AA80" i="32"/>
  <c r="AC79" i="32"/>
  <c r="AB79" i="32"/>
  <c r="AA79" i="32"/>
  <c r="AB78" i="32"/>
  <c r="AC78" i="32" s="1"/>
  <c r="AA78" i="32"/>
  <c r="AB77" i="32"/>
  <c r="AA77" i="32"/>
  <c r="AB76" i="32"/>
  <c r="AC76" i="32" s="1"/>
  <c r="AA76" i="32"/>
  <c r="AC75" i="32"/>
  <c r="AB75" i="32"/>
  <c r="AA75" i="32"/>
  <c r="AB74" i="32"/>
  <c r="AC74" i="32" s="1"/>
  <c r="AA74" i="32"/>
  <c r="AB73" i="32"/>
  <c r="AA73" i="32"/>
  <c r="AB72" i="32"/>
  <c r="AC72" i="32" s="1"/>
  <c r="AA72" i="32"/>
  <c r="AC71" i="32"/>
  <c r="AB71" i="32"/>
  <c r="AA71" i="32"/>
  <c r="AB70" i="32"/>
  <c r="AC70" i="32" s="1"/>
  <c r="AA70" i="32"/>
  <c r="AB69" i="32"/>
  <c r="AA69" i="32"/>
  <c r="AB68" i="32"/>
  <c r="AC68" i="32" s="1"/>
  <c r="AA68" i="32"/>
  <c r="AC67" i="32"/>
  <c r="AB67" i="32"/>
  <c r="AA67" i="32"/>
  <c r="AB66" i="32"/>
  <c r="AC66" i="32" s="1"/>
  <c r="AA66" i="32"/>
  <c r="AB65" i="32"/>
  <c r="AC65" i="32" s="1"/>
  <c r="AA65" i="32"/>
  <c r="AB64" i="32"/>
  <c r="AC64" i="32" s="1"/>
  <c r="AA64" i="32"/>
  <c r="AC63" i="32"/>
  <c r="AB63" i="32"/>
  <c r="AA63" i="32"/>
  <c r="AB62" i="32"/>
  <c r="AC62" i="32" s="1"/>
  <c r="AA62" i="32"/>
  <c r="AB61" i="32"/>
  <c r="AA61" i="32"/>
  <c r="AB60" i="32"/>
  <c r="AC60" i="32" s="1"/>
  <c r="AA60" i="32"/>
  <c r="AC59" i="32"/>
  <c r="AB59" i="32"/>
  <c r="AA59" i="32"/>
  <c r="AB58" i="32"/>
  <c r="AC58" i="32" s="1"/>
  <c r="AA58" i="32"/>
  <c r="AB57" i="32"/>
  <c r="AA57" i="32"/>
  <c r="AB56" i="32"/>
  <c r="AC56" i="32" s="1"/>
  <c r="AA56" i="32"/>
  <c r="AC55" i="32"/>
  <c r="AB55" i="32"/>
  <c r="AA55" i="32"/>
  <c r="AB54" i="32"/>
  <c r="AC54" i="32" s="1"/>
  <c r="AA54" i="32"/>
  <c r="AB53" i="32"/>
  <c r="AA53" i="32"/>
  <c r="AB52" i="32"/>
  <c r="AC52" i="32" s="1"/>
  <c r="AA52" i="32"/>
  <c r="AC51" i="32"/>
  <c r="AB51" i="32"/>
  <c r="AA51" i="32"/>
  <c r="AB50" i="32"/>
  <c r="AC50" i="32" s="1"/>
  <c r="AA50" i="32"/>
  <c r="AB49" i="32"/>
  <c r="AC49" i="32" s="1"/>
  <c r="AA49" i="32"/>
  <c r="AB48" i="32"/>
  <c r="AC48" i="32" s="1"/>
  <c r="AA48" i="32"/>
  <c r="AC47" i="32"/>
  <c r="AB47" i="32"/>
  <c r="AA47" i="32"/>
  <c r="AB46" i="32"/>
  <c r="AC46" i="32" s="1"/>
  <c r="AA46" i="32"/>
  <c r="AB45" i="32"/>
  <c r="AA45" i="32"/>
  <c r="AB44" i="32"/>
  <c r="AA44" i="32"/>
  <c r="AC43" i="32"/>
  <c r="AB43" i="32"/>
  <c r="AA43" i="32"/>
  <c r="AC42" i="32"/>
  <c r="AB42" i="32"/>
  <c r="AA42" i="32"/>
  <c r="AB41" i="32"/>
  <c r="AA41" i="32"/>
  <c r="AB40" i="32"/>
  <c r="AA40" i="32"/>
  <c r="AC39" i="32"/>
  <c r="AB39" i="32"/>
  <c r="AA39" i="32"/>
  <c r="AB38" i="32"/>
  <c r="AC38" i="32" s="1"/>
  <c r="AA38" i="32"/>
  <c r="AB37" i="32"/>
  <c r="AA37" i="32"/>
  <c r="AB36" i="32"/>
  <c r="AA36" i="32"/>
  <c r="AC35" i="32"/>
  <c r="AB35" i="32"/>
  <c r="AA35" i="32"/>
  <c r="AC34" i="32"/>
  <c r="AB34" i="32"/>
  <c r="AA34" i="32"/>
  <c r="AB33" i="32"/>
  <c r="AA33" i="32"/>
  <c r="AB32" i="32"/>
  <c r="AA32" i="32"/>
  <c r="AC31" i="32"/>
  <c r="AB31" i="32"/>
  <c r="AA31" i="32"/>
  <c r="AB30" i="32"/>
  <c r="AC30" i="32" s="1"/>
  <c r="AA30" i="32"/>
  <c r="AB29" i="32"/>
  <c r="AA29" i="32"/>
  <c r="AB28" i="32"/>
  <c r="AA28" i="32"/>
  <c r="AC27" i="32"/>
  <c r="AB27" i="32"/>
  <c r="AA27" i="32"/>
  <c r="AC26" i="32"/>
  <c r="AB26" i="32"/>
  <c r="AA26" i="32"/>
  <c r="AB25" i="32"/>
  <c r="AA25" i="32"/>
  <c r="AB24" i="32"/>
  <c r="AA24" i="32"/>
  <c r="AC23" i="32"/>
  <c r="AB23" i="32"/>
  <c r="AA23" i="32"/>
  <c r="AB22" i="32"/>
  <c r="AC22" i="32" s="1"/>
  <c r="AA22" i="32"/>
  <c r="AB21" i="32"/>
  <c r="AA21" i="32"/>
  <c r="AB20" i="32"/>
  <c r="AA20" i="32"/>
  <c r="AC19" i="32"/>
  <c r="AB19" i="32"/>
  <c r="AA19" i="32"/>
  <c r="AC18" i="32"/>
  <c r="AB18" i="32"/>
  <c r="AA18" i="32"/>
  <c r="AB17" i="32"/>
  <c r="AA17" i="32"/>
  <c r="AB16" i="32"/>
  <c r="AA16" i="32"/>
  <c r="AC15" i="32"/>
  <c r="AB15" i="32"/>
  <c r="AA15" i="32"/>
  <c r="AB14" i="32"/>
  <c r="AC14" i="32" s="1"/>
  <c r="AA14" i="32"/>
  <c r="AB13" i="32"/>
  <c r="AA13" i="32"/>
  <c r="AB12" i="32"/>
  <c r="AA12" i="32"/>
  <c r="AC11" i="32"/>
  <c r="AB11" i="32"/>
  <c r="AA11" i="32"/>
  <c r="AC10" i="32"/>
  <c r="AB10" i="32"/>
  <c r="AA10" i="32"/>
  <c r="AB9" i="32"/>
  <c r="AA9" i="32"/>
  <c r="AB8" i="32"/>
  <c r="AA8" i="32"/>
  <c r="AC7" i="32"/>
  <c r="AB7" i="32"/>
  <c r="AA7" i="32"/>
  <c r="T132" i="32"/>
  <c r="S132" i="32"/>
  <c r="R132" i="32"/>
  <c r="S131" i="32"/>
  <c r="T131" i="32" s="1"/>
  <c r="R131" i="32"/>
  <c r="S130" i="32"/>
  <c r="R130" i="32"/>
  <c r="S129" i="32"/>
  <c r="T129" i="32" s="1"/>
  <c r="R129" i="32"/>
  <c r="T128" i="32"/>
  <c r="S128" i="32"/>
  <c r="R128" i="32"/>
  <c r="S127" i="32"/>
  <c r="T127" i="32" s="1"/>
  <c r="R127" i="32"/>
  <c r="S126" i="32"/>
  <c r="R126" i="32"/>
  <c r="S125" i="32"/>
  <c r="T125" i="32" s="1"/>
  <c r="R125" i="32"/>
  <c r="T124" i="32"/>
  <c r="S124" i="32"/>
  <c r="R124" i="32"/>
  <c r="S123" i="32"/>
  <c r="T123" i="32" s="1"/>
  <c r="R123" i="32"/>
  <c r="S122" i="32"/>
  <c r="R122" i="32"/>
  <c r="S121" i="32"/>
  <c r="T121" i="32" s="1"/>
  <c r="R121" i="32"/>
  <c r="T120" i="32"/>
  <c r="S120" i="32"/>
  <c r="R120" i="32"/>
  <c r="S119" i="32"/>
  <c r="T119" i="32" s="1"/>
  <c r="R119" i="32"/>
  <c r="S118" i="32"/>
  <c r="T118" i="32" s="1"/>
  <c r="R118" i="32"/>
  <c r="S117" i="32"/>
  <c r="T117" i="32" s="1"/>
  <c r="R117" i="32"/>
  <c r="T116" i="32"/>
  <c r="S116" i="32"/>
  <c r="R116" i="32"/>
  <c r="S115" i="32"/>
  <c r="T115" i="32" s="1"/>
  <c r="R115" i="32"/>
  <c r="S114" i="32"/>
  <c r="R114" i="32"/>
  <c r="S113" i="32"/>
  <c r="T113" i="32" s="1"/>
  <c r="R113" i="32"/>
  <c r="T112" i="32"/>
  <c r="S112" i="32"/>
  <c r="R112" i="32"/>
  <c r="S111" i="32"/>
  <c r="T111" i="32" s="1"/>
  <c r="R111" i="32"/>
  <c r="S110" i="32"/>
  <c r="R110" i="32"/>
  <c r="S109" i="32"/>
  <c r="T109" i="32" s="1"/>
  <c r="R109" i="32"/>
  <c r="T108" i="32"/>
  <c r="S108" i="32"/>
  <c r="R108" i="32"/>
  <c r="S107" i="32"/>
  <c r="T107" i="32" s="1"/>
  <c r="R107" i="32"/>
  <c r="S106" i="32"/>
  <c r="R106" i="32"/>
  <c r="S105" i="32"/>
  <c r="T105" i="32" s="1"/>
  <c r="R105" i="32"/>
  <c r="T104" i="32"/>
  <c r="S104" i="32"/>
  <c r="R104" i="32"/>
  <c r="S103" i="32"/>
  <c r="T103" i="32" s="1"/>
  <c r="R103" i="32"/>
  <c r="S102" i="32"/>
  <c r="T102" i="32" s="1"/>
  <c r="R102" i="32"/>
  <c r="S101" i="32"/>
  <c r="T101" i="32" s="1"/>
  <c r="R101" i="32"/>
  <c r="T100" i="32"/>
  <c r="S100" i="32"/>
  <c r="R100" i="32"/>
  <c r="S99" i="32"/>
  <c r="T99" i="32" s="1"/>
  <c r="R99" i="32"/>
  <c r="S98" i="32"/>
  <c r="R98" i="32"/>
  <c r="S97" i="32"/>
  <c r="T97" i="32" s="1"/>
  <c r="R97" i="32"/>
  <c r="T96" i="32"/>
  <c r="S96" i="32"/>
  <c r="R96" i="32"/>
  <c r="S95" i="32"/>
  <c r="T95" i="32" s="1"/>
  <c r="R95" i="32"/>
  <c r="S94" i="32"/>
  <c r="R94" i="32"/>
  <c r="S93" i="32"/>
  <c r="T93" i="32" s="1"/>
  <c r="R93" i="32"/>
  <c r="T92" i="32"/>
  <c r="S92" i="32"/>
  <c r="R92" i="32"/>
  <c r="S91" i="32"/>
  <c r="T91" i="32" s="1"/>
  <c r="R91" i="32"/>
  <c r="S90" i="32"/>
  <c r="R90" i="32"/>
  <c r="S89" i="32"/>
  <c r="T89" i="32" s="1"/>
  <c r="R89" i="32"/>
  <c r="T88" i="32"/>
  <c r="S88" i="32"/>
  <c r="R88" i="32"/>
  <c r="S87" i="32"/>
  <c r="T87" i="32" s="1"/>
  <c r="R87" i="32"/>
  <c r="S86" i="32"/>
  <c r="T86" i="32" s="1"/>
  <c r="R86" i="32"/>
  <c r="S85" i="32"/>
  <c r="T85" i="32" s="1"/>
  <c r="R85" i="32"/>
  <c r="T84" i="32"/>
  <c r="S84" i="32"/>
  <c r="R84" i="32"/>
  <c r="S83" i="32"/>
  <c r="T83" i="32" s="1"/>
  <c r="R83" i="32"/>
  <c r="S82" i="32"/>
  <c r="R82" i="32"/>
  <c r="S81" i="32"/>
  <c r="T81" i="32" s="1"/>
  <c r="R81" i="32"/>
  <c r="T80" i="32"/>
  <c r="S80" i="32"/>
  <c r="R80" i="32"/>
  <c r="S79" i="32"/>
  <c r="T79" i="32" s="1"/>
  <c r="R79" i="32"/>
  <c r="S78" i="32"/>
  <c r="R78" i="32"/>
  <c r="S77" i="32"/>
  <c r="T77" i="32" s="1"/>
  <c r="R77" i="32"/>
  <c r="T76" i="32"/>
  <c r="S76" i="32"/>
  <c r="R76" i="32"/>
  <c r="S75" i="32"/>
  <c r="T75" i="32" s="1"/>
  <c r="R75" i="32"/>
  <c r="S74" i="32"/>
  <c r="R74" i="32"/>
  <c r="S73" i="32"/>
  <c r="T73" i="32" s="1"/>
  <c r="R73" i="32"/>
  <c r="T72" i="32"/>
  <c r="S72" i="32"/>
  <c r="R72" i="32"/>
  <c r="S71" i="32"/>
  <c r="T71" i="32" s="1"/>
  <c r="R71" i="32"/>
  <c r="S70" i="32"/>
  <c r="T70" i="32" s="1"/>
  <c r="R70" i="32"/>
  <c r="S69" i="32"/>
  <c r="T69" i="32" s="1"/>
  <c r="R69" i="32"/>
  <c r="T68" i="32"/>
  <c r="S68" i="32"/>
  <c r="R68" i="32"/>
  <c r="S67" i="32"/>
  <c r="T67" i="32" s="1"/>
  <c r="R67" i="32"/>
  <c r="S66" i="32"/>
  <c r="R66" i="32"/>
  <c r="S65" i="32"/>
  <c r="T65" i="32" s="1"/>
  <c r="R65" i="32"/>
  <c r="T64" i="32"/>
  <c r="S64" i="32"/>
  <c r="R64" i="32"/>
  <c r="S63" i="32"/>
  <c r="T63" i="32" s="1"/>
  <c r="R63" i="32"/>
  <c r="S62" i="32"/>
  <c r="R62" i="32"/>
  <c r="S61" i="32"/>
  <c r="T61" i="32" s="1"/>
  <c r="R61" i="32"/>
  <c r="T60" i="32"/>
  <c r="S60" i="32"/>
  <c r="R60" i="32"/>
  <c r="S59" i="32"/>
  <c r="T59" i="32" s="1"/>
  <c r="R59" i="32"/>
  <c r="S58" i="32"/>
  <c r="R58" i="32"/>
  <c r="S57" i="32"/>
  <c r="T57" i="32" s="1"/>
  <c r="R57" i="32"/>
  <c r="T56" i="32"/>
  <c r="S56" i="32"/>
  <c r="R56" i="32"/>
  <c r="S55" i="32"/>
  <c r="T55" i="32" s="1"/>
  <c r="R55" i="32"/>
  <c r="S54" i="32"/>
  <c r="T54" i="32" s="1"/>
  <c r="R54" i="32"/>
  <c r="S53" i="32"/>
  <c r="T53" i="32" s="1"/>
  <c r="R53" i="32"/>
  <c r="T52" i="32"/>
  <c r="S52" i="32"/>
  <c r="R52" i="32"/>
  <c r="S51" i="32"/>
  <c r="T51" i="32" s="1"/>
  <c r="R51" i="32"/>
  <c r="S50" i="32"/>
  <c r="R50" i="32"/>
  <c r="S49" i="32"/>
  <c r="T49" i="32" s="1"/>
  <c r="R49" i="32"/>
  <c r="T48" i="32"/>
  <c r="S48" i="32"/>
  <c r="R48" i="32"/>
  <c r="S47" i="32"/>
  <c r="T47" i="32" s="1"/>
  <c r="R47" i="32"/>
  <c r="S46" i="32"/>
  <c r="R46" i="32"/>
  <c r="S45" i="32"/>
  <c r="T45" i="32" s="1"/>
  <c r="R45" i="32"/>
  <c r="T44" i="32"/>
  <c r="S44" i="32"/>
  <c r="R44" i="32"/>
  <c r="S43" i="32"/>
  <c r="T43" i="32" s="1"/>
  <c r="R43" i="32"/>
  <c r="S42" i="32"/>
  <c r="R42" i="32"/>
  <c r="S41" i="32"/>
  <c r="R41" i="32"/>
  <c r="T40" i="32"/>
  <c r="S40" i="32"/>
  <c r="R40" i="32"/>
  <c r="S39" i="32"/>
  <c r="T39" i="32" s="1"/>
  <c r="R39" i="32"/>
  <c r="S38" i="32"/>
  <c r="R38" i="32"/>
  <c r="S37" i="32"/>
  <c r="R37" i="32"/>
  <c r="T36" i="32"/>
  <c r="S36" i="32"/>
  <c r="R36" i="32"/>
  <c r="T35" i="32"/>
  <c r="S35" i="32"/>
  <c r="R35" i="32"/>
  <c r="S34" i="32"/>
  <c r="R34" i="32"/>
  <c r="S33" i="32"/>
  <c r="R33" i="32"/>
  <c r="T32" i="32"/>
  <c r="S32" i="32"/>
  <c r="R32" i="32"/>
  <c r="S31" i="32"/>
  <c r="T31" i="32" s="1"/>
  <c r="R31" i="32"/>
  <c r="S30" i="32"/>
  <c r="R30" i="32"/>
  <c r="S29" i="32"/>
  <c r="R29" i="32"/>
  <c r="T28" i="32"/>
  <c r="S28" i="32"/>
  <c r="R28" i="32"/>
  <c r="T27" i="32"/>
  <c r="S27" i="32"/>
  <c r="R27" i="32"/>
  <c r="S26" i="32"/>
  <c r="R26" i="32"/>
  <c r="S25" i="32"/>
  <c r="R25" i="32"/>
  <c r="T24" i="32"/>
  <c r="S24" i="32"/>
  <c r="R24" i="32"/>
  <c r="S23" i="32"/>
  <c r="T23" i="32" s="1"/>
  <c r="R23" i="32"/>
  <c r="S22" i="32"/>
  <c r="R22" i="32"/>
  <c r="S21" i="32"/>
  <c r="R21" i="32"/>
  <c r="T20" i="32"/>
  <c r="S20" i="32"/>
  <c r="R20" i="32"/>
  <c r="T19" i="32"/>
  <c r="S19" i="32"/>
  <c r="R19" i="32"/>
  <c r="S18" i="32"/>
  <c r="R18" i="32"/>
  <c r="S17" i="32"/>
  <c r="R17" i="32"/>
  <c r="T16" i="32"/>
  <c r="S16" i="32"/>
  <c r="R16" i="32"/>
  <c r="S15" i="32"/>
  <c r="T15" i="32" s="1"/>
  <c r="R15" i="32"/>
  <c r="S14" i="32"/>
  <c r="R14" i="32"/>
  <c r="S13" i="32"/>
  <c r="R13" i="32"/>
  <c r="T12" i="32"/>
  <c r="S12" i="32"/>
  <c r="R12" i="32"/>
  <c r="T11" i="32"/>
  <c r="S11" i="32"/>
  <c r="R11" i="32"/>
  <c r="S10" i="32"/>
  <c r="R10" i="32"/>
  <c r="S9" i="32"/>
  <c r="R9" i="32"/>
  <c r="T8" i="32"/>
  <c r="S8" i="32"/>
  <c r="R8" i="32"/>
  <c r="S7" i="32"/>
  <c r="T7" i="32" s="1"/>
  <c r="R7" i="32"/>
  <c r="I8" i="32"/>
  <c r="J8" i="32"/>
  <c r="K8" i="32"/>
  <c r="I9" i="32"/>
  <c r="K9" i="32" s="1"/>
  <c r="J9" i="32"/>
  <c r="I10" i="32"/>
  <c r="J10" i="32"/>
  <c r="K10" i="32" s="1"/>
  <c r="I11" i="32"/>
  <c r="J11" i="32"/>
  <c r="K11" i="32"/>
  <c r="I12" i="32"/>
  <c r="J12" i="32"/>
  <c r="K12" i="32"/>
  <c r="I13" i="32"/>
  <c r="K13" i="32" s="1"/>
  <c r="J13" i="32"/>
  <c r="I14" i="32"/>
  <c r="J14" i="32"/>
  <c r="K14" i="32" s="1"/>
  <c r="I15" i="32"/>
  <c r="J15" i="32"/>
  <c r="K15" i="32"/>
  <c r="I16" i="32"/>
  <c r="J16" i="32"/>
  <c r="K16" i="32"/>
  <c r="I17" i="32"/>
  <c r="K17" i="32" s="1"/>
  <c r="J17" i="32"/>
  <c r="I18" i="32"/>
  <c r="J18" i="32"/>
  <c r="K18" i="32" s="1"/>
  <c r="I19" i="32"/>
  <c r="J19" i="32"/>
  <c r="K19" i="32"/>
  <c r="I20" i="32"/>
  <c r="J20" i="32"/>
  <c r="K20" i="32"/>
  <c r="I21" i="32"/>
  <c r="K21" i="32" s="1"/>
  <c r="J21" i="32"/>
  <c r="I22" i="32"/>
  <c r="J22" i="32"/>
  <c r="K22" i="32" s="1"/>
  <c r="I23" i="32"/>
  <c r="J23" i="32"/>
  <c r="K23" i="32"/>
  <c r="I24" i="32"/>
  <c r="J24" i="32"/>
  <c r="K24" i="32"/>
  <c r="I25" i="32"/>
  <c r="K25" i="32" s="1"/>
  <c r="J25" i="32"/>
  <c r="I26" i="32"/>
  <c r="J26" i="32"/>
  <c r="K26" i="32" s="1"/>
  <c r="I27" i="32"/>
  <c r="J27" i="32"/>
  <c r="K27" i="32"/>
  <c r="I28" i="32"/>
  <c r="J28" i="32"/>
  <c r="K28" i="32"/>
  <c r="I29" i="32"/>
  <c r="K29" i="32" s="1"/>
  <c r="J29" i="32"/>
  <c r="I30" i="32"/>
  <c r="J30" i="32"/>
  <c r="K30" i="32" s="1"/>
  <c r="I31" i="32"/>
  <c r="J31" i="32"/>
  <c r="K31" i="32"/>
  <c r="I32" i="32"/>
  <c r="J32" i="32"/>
  <c r="K32" i="32"/>
  <c r="I33" i="32"/>
  <c r="K33" i="32" s="1"/>
  <c r="J33" i="32"/>
  <c r="I34" i="32"/>
  <c r="J34" i="32"/>
  <c r="K34" i="32" s="1"/>
  <c r="I35" i="32"/>
  <c r="J35" i="32"/>
  <c r="K35" i="32"/>
  <c r="I36" i="32"/>
  <c r="J36" i="32"/>
  <c r="K36" i="32"/>
  <c r="I37" i="32"/>
  <c r="K37" i="32" s="1"/>
  <c r="J37" i="32"/>
  <c r="I38" i="32"/>
  <c r="J38" i="32"/>
  <c r="K38" i="32" s="1"/>
  <c r="I39" i="32"/>
  <c r="J39" i="32"/>
  <c r="K39" i="32"/>
  <c r="I40" i="32"/>
  <c r="J40" i="32"/>
  <c r="K40" i="32"/>
  <c r="I41" i="32"/>
  <c r="K41" i="32" s="1"/>
  <c r="J41" i="32"/>
  <c r="I42" i="32"/>
  <c r="J42" i="32"/>
  <c r="K42" i="32" s="1"/>
  <c r="I43" i="32"/>
  <c r="J43" i="32"/>
  <c r="K43" i="32"/>
  <c r="I44" i="32"/>
  <c r="J44" i="32"/>
  <c r="K44" i="32"/>
  <c r="I45" i="32"/>
  <c r="K45" i="32" s="1"/>
  <c r="J45" i="32"/>
  <c r="I46" i="32"/>
  <c r="J46" i="32"/>
  <c r="K46" i="32" s="1"/>
  <c r="I47" i="32"/>
  <c r="J47" i="32"/>
  <c r="K47" i="32"/>
  <c r="I48" i="32"/>
  <c r="J48" i="32"/>
  <c r="K48" i="32"/>
  <c r="I49" i="32"/>
  <c r="K49" i="32" s="1"/>
  <c r="J49" i="32"/>
  <c r="I50" i="32"/>
  <c r="J50" i="32"/>
  <c r="K50" i="32" s="1"/>
  <c r="I51" i="32"/>
  <c r="J51" i="32"/>
  <c r="K51" i="32"/>
  <c r="I52" i="32"/>
  <c r="J52" i="32"/>
  <c r="K52" i="32"/>
  <c r="I53" i="32"/>
  <c r="K53" i="32" s="1"/>
  <c r="J53" i="32"/>
  <c r="I54" i="32"/>
  <c r="J54" i="32"/>
  <c r="K54" i="32" s="1"/>
  <c r="I55" i="32"/>
  <c r="J55" i="32"/>
  <c r="K55" i="32"/>
  <c r="I56" i="32"/>
  <c r="J56" i="32"/>
  <c r="K56" i="32"/>
  <c r="I57" i="32"/>
  <c r="K57" i="32" s="1"/>
  <c r="J57" i="32"/>
  <c r="I58" i="32"/>
  <c r="J58" i="32"/>
  <c r="K58" i="32" s="1"/>
  <c r="I59" i="32"/>
  <c r="J59" i="32"/>
  <c r="K59" i="32"/>
  <c r="I60" i="32"/>
  <c r="J60" i="32"/>
  <c r="K60" i="32"/>
  <c r="I61" i="32"/>
  <c r="K61" i="32" s="1"/>
  <c r="J61" i="32"/>
  <c r="I62" i="32"/>
  <c r="J62" i="32"/>
  <c r="K62" i="32" s="1"/>
  <c r="I63" i="32"/>
  <c r="J63" i="32"/>
  <c r="K63" i="32"/>
  <c r="I64" i="32"/>
  <c r="J64" i="32"/>
  <c r="K64" i="32"/>
  <c r="I65" i="32"/>
  <c r="K65" i="32" s="1"/>
  <c r="J65" i="32"/>
  <c r="I66" i="32"/>
  <c r="J66" i="32"/>
  <c r="K66" i="32" s="1"/>
  <c r="I67" i="32"/>
  <c r="J67" i="32"/>
  <c r="K67" i="32"/>
  <c r="I68" i="32"/>
  <c r="J68" i="32"/>
  <c r="K68" i="32"/>
  <c r="I69" i="32"/>
  <c r="K69" i="32" s="1"/>
  <c r="J69" i="32"/>
  <c r="I70" i="32"/>
  <c r="J70" i="32"/>
  <c r="K70" i="32" s="1"/>
  <c r="I71" i="32"/>
  <c r="J71" i="32"/>
  <c r="K71" i="32"/>
  <c r="I72" i="32"/>
  <c r="J72" i="32"/>
  <c r="K72" i="32"/>
  <c r="I73" i="32"/>
  <c r="K73" i="32" s="1"/>
  <c r="J73" i="32"/>
  <c r="I74" i="32"/>
  <c r="J74" i="32"/>
  <c r="K74" i="32" s="1"/>
  <c r="I75" i="32"/>
  <c r="J75" i="32"/>
  <c r="K75" i="32"/>
  <c r="I76" i="32"/>
  <c r="J76" i="32"/>
  <c r="K76" i="32"/>
  <c r="I77" i="32"/>
  <c r="K77" i="32" s="1"/>
  <c r="J77" i="32"/>
  <c r="I78" i="32"/>
  <c r="J78" i="32"/>
  <c r="K78" i="32" s="1"/>
  <c r="I79" i="32"/>
  <c r="J79" i="32"/>
  <c r="K79" i="32"/>
  <c r="I80" i="32"/>
  <c r="J80" i="32"/>
  <c r="K80" i="32"/>
  <c r="I81" i="32"/>
  <c r="K81" i="32" s="1"/>
  <c r="J81" i="32"/>
  <c r="I82" i="32"/>
  <c r="J82" i="32"/>
  <c r="K82" i="32" s="1"/>
  <c r="I83" i="32"/>
  <c r="J83" i="32"/>
  <c r="K83" i="32"/>
  <c r="I84" i="32"/>
  <c r="J84" i="32"/>
  <c r="K84" i="32"/>
  <c r="I85" i="32"/>
  <c r="K85" i="32" s="1"/>
  <c r="J85" i="32"/>
  <c r="I86" i="32"/>
  <c r="J86" i="32"/>
  <c r="K86" i="32" s="1"/>
  <c r="I87" i="32"/>
  <c r="J87" i="32"/>
  <c r="K87" i="32"/>
  <c r="I88" i="32"/>
  <c r="J88" i="32"/>
  <c r="K88" i="32"/>
  <c r="I89" i="32"/>
  <c r="K89" i="32" s="1"/>
  <c r="J89" i="32"/>
  <c r="I90" i="32"/>
  <c r="J90" i="32"/>
  <c r="K90" i="32" s="1"/>
  <c r="I91" i="32"/>
  <c r="J91" i="32"/>
  <c r="K91" i="32"/>
  <c r="I92" i="32"/>
  <c r="J92" i="32"/>
  <c r="K92" i="32"/>
  <c r="I93" i="32"/>
  <c r="K93" i="32" s="1"/>
  <c r="J93" i="32"/>
  <c r="I94" i="32"/>
  <c r="J94" i="32"/>
  <c r="K94" i="32" s="1"/>
  <c r="I95" i="32"/>
  <c r="J95" i="32"/>
  <c r="K95" i="32"/>
  <c r="I96" i="32"/>
  <c r="J96" i="32"/>
  <c r="K96" i="32"/>
  <c r="I97" i="32"/>
  <c r="K97" i="32" s="1"/>
  <c r="J97" i="32"/>
  <c r="I98" i="32"/>
  <c r="J98" i="32"/>
  <c r="K98" i="32" s="1"/>
  <c r="I99" i="32"/>
  <c r="J99" i="32"/>
  <c r="K99" i="32"/>
  <c r="I100" i="32"/>
  <c r="J100" i="32"/>
  <c r="K100" i="32"/>
  <c r="I101" i="32"/>
  <c r="K101" i="32" s="1"/>
  <c r="J101" i="32"/>
  <c r="I102" i="32"/>
  <c r="J102" i="32"/>
  <c r="K102" i="32" s="1"/>
  <c r="I103" i="32"/>
  <c r="J103" i="32"/>
  <c r="K103" i="32"/>
  <c r="I104" i="32"/>
  <c r="J104" i="32"/>
  <c r="K104" i="32"/>
  <c r="I105" i="32"/>
  <c r="K105" i="32" s="1"/>
  <c r="J105" i="32"/>
  <c r="I106" i="32"/>
  <c r="J106" i="32"/>
  <c r="K106" i="32" s="1"/>
  <c r="I107" i="32"/>
  <c r="J107" i="32"/>
  <c r="K107" i="32"/>
  <c r="I108" i="32"/>
  <c r="J108" i="32"/>
  <c r="K108" i="32"/>
  <c r="I109" i="32"/>
  <c r="K109" i="32" s="1"/>
  <c r="J109" i="32"/>
  <c r="I110" i="32"/>
  <c r="J110" i="32"/>
  <c r="K110" i="32" s="1"/>
  <c r="I111" i="32"/>
  <c r="J111" i="32"/>
  <c r="K111" i="32"/>
  <c r="I112" i="32"/>
  <c r="J112" i="32"/>
  <c r="K112" i="32"/>
  <c r="I113" i="32"/>
  <c r="K113" i="32" s="1"/>
  <c r="J113" i="32"/>
  <c r="I114" i="32"/>
  <c r="J114" i="32"/>
  <c r="K114" i="32" s="1"/>
  <c r="I115" i="32"/>
  <c r="J115" i="32"/>
  <c r="K115" i="32"/>
  <c r="I116" i="32"/>
  <c r="J116" i="32"/>
  <c r="K116" i="32"/>
  <c r="I117" i="32"/>
  <c r="K117" i="32" s="1"/>
  <c r="J117" i="32"/>
  <c r="I118" i="32"/>
  <c r="J118" i="32"/>
  <c r="K118" i="32" s="1"/>
  <c r="I119" i="32"/>
  <c r="J119" i="32"/>
  <c r="K119" i="32"/>
  <c r="I120" i="32"/>
  <c r="J120" i="32"/>
  <c r="K120" i="32"/>
  <c r="I121" i="32"/>
  <c r="K121" i="32" s="1"/>
  <c r="J121" i="32"/>
  <c r="I122" i="32"/>
  <c r="J122" i="32"/>
  <c r="K122" i="32" s="1"/>
  <c r="I123" i="32"/>
  <c r="J123" i="32"/>
  <c r="K123" i="32"/>
  <c r="I124" i="32"/>
  <c r="J124" i="32"/>
  <c r="K124" i="32"/>
  <c r="I125" i="32"/>
  <c r="K125" i="32" s="1"/>
  <c r="J125" i="32"/>
  <c r="I126" i="32"/>
  <c r="J126" i="32"/>
  <c r="K126" i="32" s="1"/>
  <c r="I127" i="32"/>
  <c r="J127" i="32"/>
  <c r="K127" i="32"/>
  <c r="I128" i="32"/>
  <c r="J128" i="32"/>
  <c r="K128" i="32"/>
  <c r="I129" i="32"/>
  <c r="K129" i="32" s="1"/>
  <c r="J129" i="32"/>
  <c r="I130" i="32"/>
  <c r="J130" i="32"/>
  <c r="K130" i="32" s="1"/>
  <c r="I131" i="32"/>
  <c r="J131" i="32"/>
  <c r="K131" i="32"/>
  <c r="I132" i="32"/>
  <c r="J132" i="32"/>
  <c r="K132" i="32"/>
  <c r="K7" i="32"/>
  <c r="J7" i="32"/>
  <c r="I7" i="32"/>
  <c r="D103" i="32"/>
  <c r="C103" i="32"/>
  <c r="AS90" i="1" l="1"/>
  <c r="BB99" i="1"/>
  <c r="BB95" i="1"/>
  <c r="BB47" i="1"/>
  <c r="BB43" i="1"/>
  <c r="BK130" i="1"/>
  <c r="BK128" i="1"/>
  <c r="AS18" i="1"/>
  <c r="AS14" i="1"/>
  <c r="BB119" i="1"/>
  <c r="AS122" i="1"/>
  <c r="AS61" i="1"/>
  <c r="AS57" i="1"/>
  <c r="AS38" i="1"/>
  <c r="AS13" i="1"/>
  <c r="BB147" i="1"/>
  <c r="BB145" i="1"/>
  <c r="BB67" i="1"/>
  <c r="BB15" i="1"/>
  <c r="BK126" i="1"/>
  <c r="BK98" i="1"/>
  <c r="BK96" i="1"/>
  <c r="BK94" i="1"/>
  <c r="BK66" i="1"/>
  <c r="BK50" i="1"/>
  <c r="BK48" i="1"/>
  <c r="BK46" i="1"/>
  <c r="BK18" i="1"/>
  <c r="BK16" i="1"/>
  <c r="BK14" i="1"/>
  <c r="AS146" i="1"/>
  <c r="AS140" i="1"/>
  <c r="AS136" i="1"/>
  <c r="AS125" i="1"/>
  <c r="AS121" i="1"/>
  <c r="AS114" i="1"/>
  <c r="AS108" i="1"/>
  <c r="AS104" i="1"/>
  <c r="AS93" i="1"/>
  <c r="AS89" i="1"/>
  <c r="AS82" i="1"/>
  <c r="AS76" i="1"/>
  <c r="AS72" i="1"/>
  <c r="AS60" i="1"/>
  <c r="AS56" i="1"/>
  <c r="AS47" i="1"/>
  <c r="AS41" i="1"/>
  <c r="AS37" i="1"/>
  <c r="AS21" i="1"/>
  <c r="AS6" i="1"/>
  <c r="BB139" i="1"/>
  <c r="BB137" i="1"/>
  <c r="BB128" i="1"/>
  <c r="BB122" i="1"/>
  <c r="BB118" i="1"/>
  <c r="BB102" i="1"/>
  <c r="BB94" i="1"/>
  <c r="BB85" i="1"/>
  <c r="BB81" i="1"/>
  <c r="BB77" i="1"/>
  <c r="BB70" i="1"/>
  <c r="BB66" i="1"/>
  <c r="BB61" i="1"/>
  <c r="BB57" i="1"/>
  <c r="BB46" i="1"/>
  <c r="BB42" i="1"/>
  <c r="BB33" i="1"/>
  <c r="BB29" i="1"/>
  <c r="BB25" i="1"/>
  <c r="BB18" i="1"/>
  <c r="BB14" i="1"/>
  <c r="BK152" i="1"/>
  <c r="BK150" i="1"/>
  <c r="BK129" i="1"/>
  <c r="BK125" i="1"/>
  <c r="BK122" i="1"/>
  <c r="BK120" i="1"/>
  <c r="BK118" i="1"/>
  <c r="BK97" i="1"/>
  <c r="BK93" i="1"/>
  <c r="BK90" i="1"/>
  <c r="BK88" i="1"/>
  <c r="BK86" i="1"/>
  <c r="BK42" i="1"/>
  <c r="BK40" i="1"/>
  <c r="BK38" i="1"/>
  <c r="BK13" i="1"/>
  <c r="BK10" i="1"/>
  <c r="BK8" i="1"/>
  <c r="BK6" i="1"/>
  <c r="AS149" i="1"/>
  <c r="AS145" i="1"/>
  <c r="AS132" i="1"/>
  <c r="AS128" i="1"/>
  <c r="AS117" i="1"/>
  <c r="AS113" i="1"/>
  <c r="AS100" i="1"/>
  <c r="AS96" i="1"/>
  <c r="AS85" i="1"/>
  <c r="AS81" i="1"/>
  <c r="AS68" i="1"/>
  <c r="AS52" i="1"/>
  <c r="AS48" i="1"/>
  <c r="AS26" i="1"/>
  <c r="AS24" i="1"/>
  <c r="AS9" i="1"/>
  <c r="AS5" i="1"/>
  <c r="BB149" i="1"/>
  <c r="BB133" i="1"/>
  <c r="BB129" i="1"/>
  <c r="BB107" i="1"/>
  <c r="BB105" i="1"/>
  <c r="BB90" i="1"/>
  <c r="BB73" i="1"/>
  <c r="BB53" i="1"/>
  <c r="BB38" i="1"/>
  <c r="BB21" i="1"/>
  <c r="BB10" i="1"/>
  <c r="BK149" i="1"/>
  <c r="BK121" i="1"/>
  <c r="BK117" i="1"/>
  <c r="BK89" i="1"/>
  <c r="BK85" i="1"/>
  <c r="BK78" i="1"/>
  <c r="BK62" i="1"/>
  <c r="BK41" i="1"/>
  <c r="BK37" i="1"/>
  <c r="BK34" i="1"/>
  <c r="BK32" i="1"/>
  <c r="BK30" i="1"/>
  <c r="BK9" i="1"/>
  <c r="BK5" i="1"/>
  <c r="AS151" i="1"/>
  <c r="AS143" i="1"/>
  <c r="AS135" i="1"/>
  <c r="AS127" i="1"/>
  <c r="AS119" i="1"/>
  <c r="AS111" i="1"/>
  <c r="AS103" i="1"/>
  <c r="AS95" i="1"/>
  <c r="AS87" i="1"/>
  <c r="AS79" i="1"/>
  <c r="AS71" i="1"/>
  <c r="AS63" i="1"/>
  <c r="AS55" i="1"/>
  <c r="AS33" i="1"/>
  <c r="AS28" i="1"/>
  <c r="AS23" i="1"/>
  <c r="BB146" i="1"/>
  <c r="BB141" i="1"/>
  <c r="BB136" i="1"/>
  <c r="BB114" i="1"/>
  <c r="BB109" i="1"/>
  <c r="BB104" i="1"/>
  <c r="AS147" i="1"/>
  <c r="AS139" i="1"/>
  <c r="AS131" i="1"/>
  <c r="AS123" i="1"/>
  <c r="AS115" i="1"/>
  <c r="AS107" i="1"/>
  <c r="AS99" i="1"/>
  <c r="AS91" i="1"/>
  <c r="AS83" i="1"/>
  <c r="AS75" i="1"/>
  <c r="AS67" i="1"/>
  <c r="AS59" i="1"/>
  <c r="AS49" i="1"/>
  <c r="AS44" i="1"/>
  <c r="AS39" i="1"/>
  <c r="AS17" i="1"/>
  <c r="AS12" i="1"/>
  <c r="AS7" i="1"/>
  <c r="BB152" i="1"/>
  <c r="BB130" i="1"/>
  <c r="BB125" i="1"/>
  <c r="BB120" i="1"/>
  <c r="BB98" i="1"/>
  <c r="AS51" i="1"/>
  <c r="AS43" i="1"/>
  <c r="AS35" i="1"/>
  <c r="AS27" i="1"/>
  <c r="AS19" i="1"/>
  <c r="AS11" i="1"/>
  <c r="BB148" i="1"/>
  <c r="BB140" i="1"/>
  <c r="BB132" i="1"/>
  <c r="BB124" i="1"/>
  <c r="BB116" i="1"/>
  <c r="BB108" i="1"/>
  <c r="BB100" i="1"/>
  <c r="BB92" i="1"/>
  <c r="BB84" i="1"/>
  <c r="BB76" i="1"/>
  <c r="BB68" i="1"/>
  <c r="BB60" i="1"/>
  <c r="BB52" i="1"/>
  <c r="BB44" i="1"/>
  <c r="BB36" i="1"/>
  <c r="BB28" i="1"/>
  <c r="BB20" i="1"/>
  <c r="BB12" i="1"/>
  <c r="BK147" i="1"/>
  <c r="BK139" i="1"/>
  <c r="BK131" i="1"/>
  <c r="BK123" i="1"/>
  <c r="BK115" i="1"/>
  <c r="BK107" i="1"/>
  <c r="BK99" i="1"/>
  <c r="BK91" i="1"/>
  <c r="BK83" i="1"/>
  <c r="BK75" i="1"/>
  <c r="BK67" i="1"/>
  <c r="BK59" i="1"/>
  <c r="BK51" i="1"/>
  <c r="BK43" i="1"/>
  <c r="BK35" i="1"/>
  <c r="BK27" i="1"/>
  <c r="BK19" i="1"/>
  <c r="BK11" i="1"/>
  <c r="BB88" i="1"/>
  <c r="BB80" i="1"/>
  <c r="BB72" i="1"/>
  <c r="BB64" i="1"/>
  <c r="BB56" i="1"/>
  <c r="BB48" i="1"/>
  <c r="BB40" i="1"/>
  <c r="BB32" i="1"/>
  <c r="BB24" i="1"/>
  <c r="BB16" i="1"/>
  <c r="BB8" i="1"/>
  <c r="BK151" i="1"/>
  <c r="BK143" i="1"/>
  <c r="BK135" i="1"/>
  <c r="BK127" i="1"/>
  <c r="BK119" i="1"/>
  <c r="BK111" i="1"/>
  <c r="BK103" i="1"/>
  <c r="BK95" i="1"/>
  <c r="BK87" i="1"/>
  <c r="BK79" i="1"/>
  <c r="BK71" i="1"/>
  <c r="BK63" i="1"/>
  <c r="BK55" i="1"/>
  <c r="BK47" i="1"/>
  <c r="BK39" i="1"/>
  <c r="BK31" i="1"/>
  <c r="BK23" i="1"/>
  <c r="BK15" i="1"/>
  <c r="BK7" i="1"/>
  <c r="BB12" i="32"/>
  <c r="BB16" i="32"/>
  <c r="BB11" i="32"/>
  <c r="BB20" i="32"/>
  <c r="BB24" i="32"/>
  <c r="BB28" i="32"/>
  <c r="BB15" i="32"/>
  <c r="BB8" i="32"/>
  <c r="BB23" i="32"/>
  <c r="BB27" i="32"/>
  <c r="CU9" i="32"/>
  <c r="CU12" i="32"/>
  <c r="CU17" i="32"/>
  <c r="CU20" i="32"/>
  <c r="CU25" i="32"/>
  <c r="CU28" i="32"/>
  <c r="CU33" i="32"/>
  <c r="CU36" i="32"/>
  <c r="CU41" i="32"/>
  <c r="CU44" i="32"/>
  <c r="CU53" i="32"/>
  <c r="CU69" i="32"/>
  <c r="CU85" i="32"/>
  <c r="CU101" i="32"/>
  <c r="CU117" i="32"/>
  <c r="CU57" i="32"/>
  <c r="CU73" i="32"/>
  <c r="CU89" i="32"/>
  <c r="CU105" i="32"/>
  <c r="CU121" i="32"/>
  <c r="CU8" i="32"/>
  <c r="CU13" i="32"/>
  <c r="CU16" i="32"/>
  <c r="CU21" i="32"/>
  <c r="CU24" i="32"/>
  <c r="CU29" i="32"/>
  <c r="CU32" i="32"/>
  <c r="CU37" i="32"/>
  <c r="CU40" i="32"/>
  <c r="CU45" i="32"/>
  <c r="CU61" i="32"/>
  <c r="CU77" i="32"/>
  <c r="CU93" i="32"/>
  <c r="CU109" i="32"/>
  <c r="CU125" i="32"/>
  <c r="CL9" i="32"/>
  <c r="CL12" i="32"/>
  <c r="CL17" i="32"/>
  <c r="CL20" i="32"/>
  <c r="CL25" i="32"/>
  <c r="CL28" i="32"/>
  <c r="CL33" i="32"/>
  <c r="CL36" i="32"/>
  <c r="CL41" i="32"/>
  <c r="CL44" i="32"/>
  <c r="CL53" i="32"/>
  <c r="CL69" i="32"/>
  <c r="CL85" i="32"/>
  <c r="CL101" i="32"/>
  <c r="CL117" i="32"/>
  <c r="CL57" i="32"/>
  <c r="CL73" i="32"/>
  <c r="CL89" i="32"/>
  <c r="CL105" i="32"/>
  <c r="CL121" i="32"/>
  <c r="CL8" i="32"/>
  <c r="CL13" i="32"/>
  <c r="CL16" i="32"/>
  <c r="CL21" i="32"/>
  <c r="CL24" i="32"/>
  <c r="CL29" i="32"/>
  <c r="CL32" i="32"/>
  <c r="CL37" i="32"/>
  <c r="CL40" i="32"/>
  <c r="CL45" i="32"/>
  <c r="CL61" i="32"/>
  <c r="CL77" i="32"/>
  <c r="CL93" i="32"/>
  <c r="CL109" i="32"/>
  <c r="CL125" i="32"/>
  <c r="CC9" i="32"/>
  <c r="CC12" i="32"/>
  <c r="CC20" i="32"/>
  <c r="CC25" i="32"/>
  <c r="CC41" i="32"/>
  <c r="CC44" i="32"/>
  <c r="CC53" i="32"/>
  <c r="CC85" i="32"/>
  <c r="CC57" i="32"/>
  <c r="CC73" i="32"/>
  <c r="CC89" i="32"/>
  <c r="CC105" i="32"/>
  <c r="CC121" i="32"/>
  <c r="CC17" i="32"/>
  <c r="CC28" i="32"/>
  <c r="CC33" i="32"/>
  <c r="CC36" i="32"/>
  <c r="CC69" i="32"/>
  <c r="CC101" i="32"/>
  <c r="CC117" i="32"/>
  <c r="CC8" i="32"/>
  <c r="CC13" i="32"/>
  <c r="CC16" i="32"/>
  <c r="CC21" i="32"/>
  <c r="CC24" i="32"/>
  <c r="CC29" i="32"/>
  <c r="CC32" i="32"/>
  <c r="CC37" i="32"/>
  <c r="CC40" i="32"/>
  <c r="CC45" i="32"/>
  <c r="CC61" i="32"/>
  <c r="CC77" i="32"/>
  <c r="CC93" i="32"/>
  <c r="CC109" i="32"/>
  <c r="CC125" i="32"/>
  <c r="BT46" i="32"/>
  <c r="BT62" i="32"/>
  <c r="BT78" i="32"/>
  <c r="BT94" i="32"/>
  <c r="BT110" i="32"/>
  <c r="BT126" i="32"/>
  <c r="BT9" i="32"/>
  <c r="BT14" i="32"/>
  <c r="BT17" i="32"/>
  <c r="BT22" i="32"/>
  <c r="BT25" i="32"/>
  <c r="BT30" i="32"/>
  <c r="BT33" i="32"/>
  <c r="BT38" i="32"/>
  <c r="BT41" i="32"/>
  <c r="BT50" i="32"/>
  <c r="BT66" i="32"/>
  <c r="BT82" i="32"/>
  <c r="BT98" i="32"/>
  <c r="BT114" i="32"/>
  <c r="BT130" i="32"/>
  <c r="BB10" i="32"/>
  <c r="BB13" i="32"/>
  <c r="BB18" i="32"/>
  <c r="BB21" i="32"/>
  <c r="BB26" i="32"/>
  <c r="BB9" i="32"/>
  <c r="BB14" i="32"/>
  <c r="BB17" i="32"/>
  <c r="BB22" i="32"/>
  <c r="BB25" i="32"/>
  <c r="AL10" i="32"/>
  <c r="AL13" i="32"/>
  <c r="AL18" i="32"/>
  <c r="AL21" i="32"/>
  <c r="AL26" i="32"/>
  <c r="AL29" i="32"/>
  <c r="AL34" i="32"/>
  <c r="AL37" i="32"/>
  <c r="AL42" i="32"/>
  <c r="AL58" i="32"/>
  <c r="AL74" i="32"/>
  <c r="AL90" i="32"/>
  <c r="AL106" i="32"/>
  <c r="AL122" i="32"/>
  <c r="AL46" i="32"/>
  <c r="AL62" i="32"/>
  <c r="AL78" i="32"/>
  <c r="AL94" i="32"/>
  <c r="AL110" i="32"/>
  <c r="AL126" i="32"/>
  <c r="AL9" i="32"/>
  <c r="AL14" i="32"/>
  <c r="AL17" i="32"/>
  <c r="AL22" i="32"/>
  <c r="AL25" i="32"/>
  <c r="AL30" i="32"/>
  <c r="AL33" i="32"/>
  <c r="AL38" i="32"/>
  <c r="AL41" i="32"/>
  <c r="AL50" i="32"/>
  <c r="AL66" i="32"/>
  <c r="AL82" i="32"/>
  <c r="AL98" i="32"/>
  <c r="AL114" i="32"/>
  <c r="AL130" i="32"/>
  <c r="AC9" i="32"/>
  <c r="AC12" i="32"/>
  <c r="AC17" i="32"/>
  <c r="AC20" i="32"/>
  <c r="AC25" i="32"/>
  <c r="AC28" i="32"/>
  <c r="AC33" i="32"/>
  <c r="AC36" i="32"/>
  <c r="AC41" i="32"/>
  <c r="AC44" i="32"/>
  <c r="AC53" i="32"/>
  <c r="AC69" i="32"/>
  <c r="AC85" i="32"/>
  <c r="AC101" i="32"/>
  <c r="AC117" i="32"/>
  <c r="AC57" i="32"/>
  <c r="AC73" i="32"/>
  <c r="AC89" i="32"/>
  <c r="AC105" i="32"/>
  <c r="AC121" i="32"/>
  <c r="AC8" i="32"/>
  <c r="AC13" i="32"/>
  <c r="AC16" i="32"/>
  <c r="AC21" i="32"/>
  <c r="AC24" i="32"/>
  <c r="AC29" i="32"/>
  <c r="AC32" i="32"/>
  <c r="AC37" i="32"/>
  <c r="AC40" i="32"/>
  <c r="AC45" i="32"/>
  <c r="AC61" i="32"/>
  <c r="AC77" i="32"/>
  <c r="AC93" i="32"/>
  <c r="AC109" i="32"/>
  <c r="AC125" i="32"/>
  <c r="T10" i="32"/>
  <c r="T13" i="32"/>
  <c r="T18" i="32"/>
  <c r="T21" i="32"/>
  <c r="T26" i="32"/>
  <c r="T29" i="32"/>
  <c r="T34" i="32"/>
  <c r="T37" i="32"/>
  <c r="T42" i="32"/>
  <c r="T58" i="32"/>
  <c r="T74" i="32"/>
  <c r="T90" i="32"/>
  <c r="T106" i="32"/>
  <c r="T122" i="32"/>
  <c r="T46" i="32"/>
  <c r="T62" i="32"/>
  <c r="T78" i="32"/>
  <c r="T94" i="32"/>
  <c r="T110" i="32"/>
  <c r="T126" i="32"/>
  <c r="T9" i="32"/>
  <c r="T14" i="32"/>
  <c r="T17" i="32"/>
  <c r="T22" i="32"/>
  <c r="T25" i="32"/>
  <c r="T30" i="32"/>
  <c r="T33" i="32"/>
  <c r="T38" i="32"/>
  <c r="T41" i="32"/>
  <c r="T50" i="32"/>
  <c r="T66" i="32"/>
  <c r="T82" i="32"/>
  <c r="T98" i="32"/>
  <c r="T114" i="32"/>
  <c r="T130" i="32"/>
  <c r="CT152" i="1"/>
  <c r="CU152" i="1" s="1"/>
  <c r="CS152" i="1"/>
  <c r="CT151" i="1"/>
  <c r="CU151" i="1" s="1"/>
  <c r="CS151" i="1"/>
  <c r="CT150" i="1"/>
  <c r="CS150" i="1"/>
  <c r="CT149" i="1"/>
  <c r="CS149" i="1"/>
  <c r="CT148" i="1"/>
  <c r="CS148" i="1"/>
  <c r="CT147" i="1"/>
  <c r="CU147" i="1" s="1"/>
  <c r="CS147" i="1"/>
  <c r="CT146" i="1"/>
  <c r="CS146" i="1"/>
  <c r="CT145" i="1"/>
  <c r="CS145" i="1"/>
  <c r="CT144" i="1"/>
  <c r="CS144" i="1"/>
  <c r="CT143" i="1"/>
  <c r="CS143" i="1"/>
  <c r="CT142" i="1"/>
  <c r="CS142" i="1"/>
  <c r="CT141" i="1"/>
  <c r="CS141" i="1"/>
  <c r="CT140" i="1"/>
  <c r="CS140" i="1"/>
  <c r="CT139" i="1"/>
  <c r="CU139" i="1" s="1"/>
  <c r="CS139" i="1"/>
  <c r="CT138" i="1"/>
  <c r="CS138" i="1"/>
  <c r="CT137" i="1"/>
  <c r="CS137" i="1"/>
  <c r="CT136" i="1"/>
  <c r="CS136" i="1"/>
  <c r="CU135" i="1"/>
  <c r="CT135" i="1"/>
  <c r="CS135" i="1"/>
  <c r="CT134" i="1"/>
  <c r="CS134" i="1"/>
  <c r="CT133" i="1"/>
  <c r="CS133" i="1"/>
  <c r="CT132" i="1"/>
  <c r="CS132" i="1"/>
  <c r="CT131" i="1"/>
  <c r="CU131" i="1" s="1"/>
  <c r="CS131" i="1"/>
  <c r="CT130" i="1"/>
  <c r="CS130" i="1"/>
  <c r="CT129" i="1"/>
  <c r="CS129" i="1"/>
  <c r="CT128" i="1"/>
  <c r="CS128" i="1"/>
  <c r="CT127" i="1"/>
  <c r="CS127" i="1"/>
  <c r="CT126" i="1"/>
  <c r="CS126" i="1"/>
  <c r="CT125" i="1"/>
  <c r="CS125" i="1"/>
  <c r="CT124" i="1"/>
  <c r="CS124" i="1"/>
  <c r="CT123" i="1"/>
  <c r="CU123" i="1" s="1"/>
  <c r="CS123" i="1"/>
  <c r="CT122" i="1"/>
  <c r="CS122" i="1"/>
  <c r="CT121" i="1"/>
  <c r="CS121" i="1"/>
  <c r="CT120" i="1"/>
  <c r="CS120" i="1"/>
  <c r="CT119" i="1"/>
  <c r="CS119" i="1"/>
  <c r="CU119" i="1" s="1"/>
  <c r="CT118" i="1"/>
  <c r="CS118" i="1"/>
  <c r="CT117" i="1"/>
  <c r="CS117" i="1"/>
  <c r="CT116" i="1"/>
  <c r="CS116" i="1"/>
  <c r="CT114" i="1"/>
  <c r="CT113" i="1"/>
  <c r="CS113" i="1"/>
  <c r="CT112" i="1"/>
  <c r="CS112" i="1"/>
  <c r="CT111" i="1"/>
  <c r="CT110" i="1"/>
  <c r="CS110" i="1"/>
  <c r="CT109" i="1"/>
  <c r="CS109" i="1"/>
  <c r="CT108" i="1"/>
  <c r="CS108" i="1"/>
  <c r="CT107" i="1"/>
  <c r="CS107" i="1"/>
  <c r="CT106" i="1"/>
  <c r="CU106" i="1" s="1"/>
  <c r="CS106" i="1"/>
  <c r="CT105" i="1"/>
  <c r="CS105" i="1"/>
  <c r="CT104" i="1"/>
  <c r="CS104" i="1"/>
  <c r="CT103" i="1"/>
  <c r="CS103" i="1"/>
  <c r="CT102" i="1"/>
  <c r="CU102" i="1" s="1"/>
  <c r="CS102" i="1"/>
  <c r="CT101" i="1"/>
  <c r="CS101" i="1"/>
  <c r="CT100" i="1"/>
  <c r="CS100" i="1"/>
  <c r="CT99" i="1"/>
  <c r="CU99" i="1" s="1"/>
  <c r="CS99" i="1"/>
  <c r="CT98" i="1"/>
  <c r="CS98" i="1"/>
  <c r="CT97" i="1"/>
  <c r="CS97" i="1"/>
  <c r="CT96" i="1"/>
  <c r="CS96" i="1"/>
  <c r="CT95" i="1"/>
  <c r="CS95" i="1"/>
  <c r="CT94" i="1"/>
  <c r="CS94" i="1"/>
  <c r="CU94" i="1" s="1"/>
  <c r="CT93" i="1"/>
  <c r="CS93" i="1"/>
  <c r="CT92" i="1"/>
  <c r="CS92" i="1"/>
  <c r="CT91" i="1"/>
  <c r="CU91" i="1" s="1"/>
  <c r="CS91" i="1"/>
  <c r="CT90" i="1"/>
  <c r="CS90" i="1"/>
  <c r="CT89" i="1"/>
  <c r="CS89" i="1"/>
  <c r="CT88" i="1"/>
  <c r="CS88" i="1"/>
  <c r="CU87" i="1"/>
  <c r="CT87" i="1"/>
  <c r="CS87" i="1"/>
  <c r="CT86" i="1"/>
  <c r="CS86" i="1"/>
  <c r="CT85" i="1"/>
  <c r="CS85" i="1"/>
  <c r="CT84" i="1"/>
  <c r="CS84" i="1"/>
  <c r="CT83" i="1"/>
  <c r="CS83" i="1"/>
  <c r="CT82" i="1"/>
  <c r="CS82" i="1"/>
  <c r="CT81" i="1"/>
  <c r="CS81" i="1"/>
  <c r="CT80" i="1"/>
  <c r="CS80" i="1"/>
  <c r="CT79" i="1"/>
  <c r="CU79" i="1" s="1"/>
  <c r="CS79" i="1"/>
  <c r="CT78" i="1"/>
  <c r="CS78" i="1"/>
  <c r="CT77" i="1"/>
  <c r="CS77" i="1"/>
  <c r="CT76" i="1"/>
  <c r="CS76" i="1"/>
  <c r="CT75" i="1"/>
  <c r="CU75" i="1" s="1"/>
  <c r="CS75" i="1"/>
  <c r="CT74" i="1"/>
  <c r="CS74" i="1"/>
  <c r="CT73" i="1"/>
  <c r="CS73" i="1"/>
  <c r="CT72" i="1"/>
  <c r="CS72" i="1"/>
  <c r="CT71" i="1"/>
  <c r="CS71" i="1"/>
  <c r="CT70" i="1"/>
  <c r="CS70" i="1"/>
  <c r="CT69" i="1"/>
  <c r="CS69" i="1"/>
  <c r="CT68" i="1"/>
  <c r="CS68" i="1"/>
  <c r="CT67" i="1"/>
  <c r="CU67" i="1" s="1"/>
  <c r="CS67" i="1"/>
  <c r="CT66" i="1"/>
  <c r="CS66" i="1"/>
  <c r="CT64" i="1"/>
  <c r="CS64" i="1"/>
  <c r="CT63" i="1"/>
  <c r="CU63" i="1" s="1"/>
  <c r="CS63" i="1"/>
  <c r="CT62" i="1"/>
  <c r="CU62" i="1" s="1"/>
  <c r="CS62" i="1"/>
  <c r="CT61" i="1"/>
  <c r="CS61" i="1"/>
  <c r="CT60" i="1"/>
  <c r="CS60" i="1"/>
  <c r="CT59" i="1"/>
  <c r="CU59" i="1" s="1"/>
  <c r="CS59" i="1"/>
  <c r="CT58" i="1"/>
  <c r="CS58" i="1"/>
  <c r="CT57" i="1"/>
  <c r="CS57" i="1"/>
  <c r="CT56" i="1"/>
  <c r="CS56" i="1"/>
  <c r="CT55" i="1"/>
  <c r="CU55" i="1" s="1"/>
  <c r="CS55" i="1"/>
  <c r="CT54" i="1"/>
  <c r="CU54" i="1" s="1"/>
  <c r="CS54" i="1"/>
  <c r="CT53" i="1"/>
  <c r="CS53" i="1"/>
  <c r="CT52" i="1"/>
  <c r="CS52" i="1"/>
  <c r="CT51" i="1"/>
  <c r="CT50" i="1"/>
  <c r="CS50" i="1"/>
  <c r="CT49" i="1"/>
  <c r="CS49" i="1"/>
  <c r="CT48" i="1"/>
  <c r="CS48" i="1"/>
  <c r="CT47" i="1"/>
  <c r="CU47" i="1" s="1"/>
  <c r="CS47" i="1"/>
  <c r="CT46" i="1"/>
  <c r="CS46" i="1"/>
  <c r="CT45" i="1"/>
  <c r="CS45" i="1"/>
  <c r="CT44" i="1"/>
  <c r="CS44" i="1"/>
  <c r="CT43" i="1"/>
  <c r="CU43" i="1" s="1"/>
  <c r="CS43" i="1"/>
  <c r="CT42" i="1"/>
  <c r="CS42" i="1"/>
  <c r="CT41" i="1"/>
  <c r="CS41" i="1"/>
  <c r="CT40" i="1"/>
  <c r="CS40" i="1"/>
  <c r="CT39" i="1"/>
  <c r="CS39" i="1"/>
  <c r="CT38" i="1"/>
  <c r="CS38" i="1"/>
  <c r="CT37" i="1"/>
  <c r="CS37" i="1"/>
  <c r="CT36" i="1"/>
  <c r="CS36" i="1"/>
  <c r="CT35" i="1"/>
  <c r="CU35" i="1" s="1"/>
  <c r="CS35" i="1"/>
  <c r="CT34" i="1"/>
  <c r="CS34" i="1"/>
  <c r="CT33" i="1"/>
  <c r="CS33" i="1"/>
  <c r="CT32" i="1"/>
  <c r="CS32" i="1"/>
  <c r="CT31" i="1"/>
  <c r="CS31" i="1"/>
  <c r="CU30" i="1"/>
  <c r="CT30" i="1"/>
  <c r="CS30" i="1"/>
  <c r="CT29" i="1"/>
  <c r="CS29" i="1"/>
  <c r="CT28" i="1"/>
  <c r="CS28" i="1"/>
  <c r="CT27" i="1"/>
  <c r="CS27" i="1"/>
  <c r="CT26" i="1"/>
  <c r="CS26" i="1"/>
  <c r="CT25" i="1"/>
  <c r="CS25" i="1"/>
  <c r="CT24" i="1"/>
  <c r="CS24" i="1"/>
  <c r="CT23" i="1"/>
  <c r="CU23" i="1" s="1"/>
  <c r="CS23" i="1"/>
  <c r="CT22" i="1"/>
  <c r="CS22" i="1"/>
  <c r="CT21" i="1"/>
  <c r="CS21" i="1"/>
  <c r="CT20" i="1"/>
  <c r="CS20" i="1"/>
  <c r="CT19" i="1"/>
  <c r="CS19" i="1"/>
  <c r="CT18" i="1"/>
  <c r="CS18" i="1"/>
  <c r="CT17" i="1"/>
  <c r="CS17" i="1"/>
  <c r="CT16" i="1"/>
  <c r="CS16" i="1"/>
  <c r="CT15" i="1"/>
  <c r="CU15" i="1" s="1"/>
  <c r="CS15" i="1"/>
  <c r="CT14" i="1"/>
  <c r="CS14" i="1"/>
  <c r="CT13" i="1"/>
  <c r="CS13" i="1"/>
  <c r="CT12" i="1"/>
  <c r="CS12" i="1"/>
  <c r="CT11" i="1"/>
  <c r="CU11" i="1" s="1"/>
  <c r="CS11" i="1"/>
  <c r="CT10" i="1"/>
  <c r="CS10" i="1"/>
  <c r="CT9" i="1"/>
  <c r="CS9" i="1"/>
  <c r="CT8" i="1"/>
  <c r="CS8" i="1"/>
  <c r="CT7" i="1"/>
  <c r="CU7" i="1" s="1"/>
  <c r="CS7" i="1"/>
  <c r="CT6" i="1"/>
  <c r="CS6" i="1"/>
  <c r="CT5" i="1"/>
  <c r="CS5" i="1"/>
  <c r="CT4" i="1"/>
  <c r="CS4" i="1"/>
  <c r="CK152" i="1"/>
  <c r="CJ152" i="1"/>
  <c r="CK151" i="1"/>
  <c r="CJ151" i="1"/>
  <c r="CL150" i="1"/>
  <c r="CK150" i="1"/>
  <c r="CJ150" i="1"/>
  <c r="CK149" i="1"/>
  <c r="CJ149" i="1"/>
  <c r="CK148" i="1"/>
  <c r="CJ148" i="1"/>
  <c r="CL148" i="1" s="1"/>
  <c r="CK147" i="1"/>
  <c r="CJ147" i="1"/>
  <c r="CK146" i="1"/>
  <c r="CJ146" i="1"/>
  <c r="CK145" i="1"/>
  <c r="CJ145" i="1"/>
  <c r="CK144" i="1"/>
  <c r="CJ144" i="1"/>
  <c r="CL144" i="1" s="1"/>
  <c r="CK143" i="1"/>
  <c r="CJ143" i="1"/>
  <c r="CK142" i="1"/>
  <c r="CJ142" i="1"/>
  <c r="CK141" i="1"/>
  <c r="CJ141" i="1"/>
  <c r="CK140" i="1"/>
  <c r="CJ140" i="1"/>
  <c r="CL140" i="1" s="1"/>
  <c r="CK139" i="1"/>
  <c r="CJ139" i="1"/>
  <c r="CK138" i="1"/>
  <c r="CJ138" i="1"/>
  <c r="CK137" i="1"/>
  <c r="CJ137" i="1"/>
  <c r="CK136" i="1"/>
  <c r="CJ136" i="1"/>
  <c r="CK135" i="1"/>
  <c r="CJ135" i="1"/>
  <c r="CK134" i="1"/>
  <c r="CL134" i="1" s="1"/>
  <c r="CJ134" i="1"/>
  <c r="CK133" i="1"/>
  <c r="CJ133" i="1"/>
  <c r="CK132" i="1"/>
  <c r="CJ132" i="1"/>
  <c r="CL132" i="1" s="1"/>
  <c r="CK131" i="1"/>
  <c r="CJ131" i="1"/>
  <c r="CK130" i="1"/>
  <c r="CJ130" i="1"/>
  <c r="CK129" i="1"/>
  <c r="CL129" i="1" s="1"/>
  <c r="CJ129" i="1"/>
  <c r="CK128" i="1"/>
  <c r="CJ128" i="1"/>
  <c r="CL128" i="1" s="1"/>
  <c r="CK127" i="1"/>
  <c r="CL127" i="1" s="1"/>
  <c r="CJ127" i="1"/>
  <c r="CK126" i="1"/>
  <c r="CJ126" i="1"/>
  <c r="CK125" i="1"/>
  <c r="CJ125" i="1"/>
  <c r="CK124" i="1"/>
  <c r="CJ124" i="1"/>
  <c r="CL124" i="1" s="1"/>
  <c r="CK123" i="1"/>
  <c r="CJ123" i="1"/>
  <c r="CK122" i="1"/>
  <c r="CJ122" i="1"/>
  <c r="CK121" i="1"/>
  <c r="CJ121" i="1"/>
  <c r="CK120" i="1"/>
  <c r="CJ120" i="1"/>
  <c r="CK119" i="1"/>
  <c r="CJ119" i="1"/>
  <c r="CK118" i="1"/>
  <c r="CL118" i="1" s="1"/>
  <c r="CJ118" i="1"/>
  <c r="CK117" i="1"/>
  <c r="CJ117" i="1"/>
  <c r="CK116" i="1"/>
  <c r="CJ116" i="1"/>
  <c r="CL116" i="1" s="1"/>
  <c r="CK114" i="1"/>
  <c r="CK113" i="1"/>
  <c r="CJ113" i="1"/>
  <c r="CK112" i="1"/>
  <c r="CJ112" i="1"/>
  <c r="CK111" i="1"/>
  <c r="CJ111" i="1"/>
  <c r="CL110" i="1"/>
  <c r="CK110" i="1"/>
  <c r="CJ110" i="1"/>
  <c r="CK109" i="1"/>
  <c r="CJ109" i="1"/>
  <c r="CK108" i="1"/>
  <c r="CJ108" i="1"/>
  <c r="CL108" i="1" s="1"/>
  <c r="CK107" i="1"/>
  <c r="CJ107" i="1"/>
  <c r="CK106" i="1"/>
  <c r="CJ106" i="1"/>
  <c r="CK105" i="1"/>
  <c r="CJ105" i="1"/>
  <c r="CK104" i="1"/>
  <c r="CJ104" i="1"/>
  <c r="CL104" i="1" s="1"/>
  <c r="CK103" i="1"/>
  <c r="CJ103" i="1"/>
  <c r="CK102" i="1"/>
  <c r="CJ102" i="1"/>
  <c r="CK101" i="1"/>
  <c r="CJ101" i="1"/>
  <c r="CK100" i="1"/>
  <c r="CJ100" i="1"/>
  <c r="CL100" i="1" s="1"/>
  <c r="CK99" i="1"/>
  <c r="CJ99" i="1"/>
  <c r="CK98" i="1"/>
  <c r="CJ98" i="1"/>
  <c r="CK97" i="1"/>
  <c r="CJ97" i="1"/>
  <c r="CK96" i="1"/>
  <c r="CJ96" i="1"/>
  <c r="CK95" i="1"/>
  <c r="CJ95" i="1"/>
  <c r="CK94" i="1"/>
  <c r="CJ94" i="1"/>
  <c r="CK93" i="1"/>
  <c r="CJ93" i="1"/>
  <c r="CK92" i="1"/>
  <c r="CJ92" i="1"/>
  <c r="CK91" i="1"/>
  <c r="CJ91" i="1"/>
  <c r="CK90" i="1"/>
  <c r="CJ90" i="1"/>
  <c r="CK89" i="1"/>
  <c r="CL89" i="1" s="1"/>
  <c r="CJ89" i="1"/>
  <c r="CK88" i="1"/>
  <c r="CJ88" i="1"/>
  <c r="CK87" i="1"/>
  <c r="CL87" i="1" s="1"/>
  <c r="CJ87" i="1"/>
  <c r="CK86" i="1"/>
  <c r="CJ86" i="1"/>
  <c r="CK85" i="1"/>
  <c r="CJ85" i="1"/>
  <c r="CK84" i="1"/>
  <c r="CJ84" i="1"/>
  <c r="CK83" i="1"/>
  <c r="CJ83" i="1"/>
  <c r="CK82" i="1"/>
  <c r="CJ82" i="1"/>
  <c r="CK81" i="1"/>
  <c r="CJ81" i="1"/>
  <c r="CK80" i="1"/>
  <c r="CJ80" i="1"/>
  <c r="CK79" i="1"/>
  <c r="CJ79" i="1"/>
  <c r="CK78" i="1"/>
  <c r="CJ78" i="1"/>
  <c r="CK77" i="1"/>
  <c r="CJ77" i="1"/>
  <c r="CK76" i="1"/>
  <c r="CJ76" i="1"/>
  <c r="CK75" i="1"/>
  <c r="CJ75" i="1"/>
  <c r="CL75" i="1" s="1"/>
  <c r="CK74" i="1"/>
  <c r="CJ74" i="1"/>
  <c r="CK73" i="1"/>
  <c r="CL73" i="1" s="1"/>
  <c r="CJ73" i="1"/>
  <c r="CK72" i="1"/>
  <c r="CJ72" i="1"/>
  <c r="CK71" i="1"/>
  <c r="CJ71" i="1"/>
  <c r="CK70" i="1"/>
  <c r="CJ70" i="1"/>
  <c r="CK69" i="1"/>
  <c r="CJ69" i="1"/>
  <c r="CK68" i="1"/>
  <c r="CJ68" i="1"/>
  <c r="CK67" i="1"/>
  <c r="CJ67" i="1"/>
  <c r="CL67" i="1" s="1"/>
  <c r="CK66" i="1"/>
  <c r="CJ66" i="1"/>
  <c r="CK64" i="1"/>
  <c r="CJ64" i="1"/>
  <c r="CK63" i="1"/>
  <c r="CJ63" i="1"/>
  <c r="CK62" i="1"/>
  <c r="CL62" i="1" s="1"/>
  <c r="CJ62" i="1"/>
  <c r="CK61" i="1"/>
  <c r="CJ61" i="1"/>
  <c r="CK60" i="1"/>
  <c r="CJ60" i="1"/>
  <c r="CK59" i="1"/>
  <c r="CL59" i="1" s="1"/>
  <c r="CJ59" i="1"/>
  <c r="CK58" i="1"/>
  <c r="CJ58" i="1"/>
  <c r="CK57" i="1"/>
  <c r="CJ57" i="1"/>
  <c r="CK56" i="1"/>
  <c r="CJ56" i="1"/>
  <c r="CK55" i="1"/>
  <c r="CJ55" i="1"/>
  <c r="CK54" i="1"/>
  <c r="CJ54" i="1"/>
  <c r="CK53" i="1"/>
  <c r="CL53" i="1" s="1"/>
  <c r="CJ53" i="1"/>
  <c r="CK52" i="1"/>
  <c r="CJ52" i="1"/>
  <c r="CL51" i="1"/>
  <c r="CK51" i="1"/>
  <c r="CJ51" i="1"/>
  <c r="CK50" i="1"/>
  <c r="CJ50" i="1"/>
  <c r="CK49" i="1"/>
  <c r="CJ49" i="1"/>
  <c r="CK48" i="1"/>
  <c r="CJ48" i="1"/>
  <c r="CK47" i="1"/>
  <c r="CJ47" i="1"/>
  <c r="CK46" i="1"/>
  <c r="CJ46" i="1"/>
  <c r="CK45" i="1"/>
  <c r="CJ45" i="1"/>
  <c r="CK44" i="1"/>
  <c r="CJ44" i="1"/>
  <c r="CK43" i="1"/>
  <c r="CL43" i="1" s="1"/>
  <c r="CJ43" i="1"/>
  <c r="CK42" i="1"/>
  <c r="CL42" i="1" s="1"/>
  <c r="CJ42" i="1"/>
  <c r="CK41" i="1"/>
  <c r="CJ41" i="1"/>
  <c r="CK40" i="1"/>
  <c r="CL40" i="1" s="1"/>
  <c r="CJ40" i="1"/>
  <c r="CK39" i="1"/>
  <c r="CJ39" i="1"/>
  <c r="CK38" i="1"/>
  <c r="CL38" i="1" s="1"/>
  <c r="CJ38" i="1"/>
  <c r="CK37" i="1"/>
  <c r="CJ37" i="1"/>
  <c r="CK36" i="1"/>
  <c r="CJ36" i="1"/>
  <c r="CK35" i="1"/>
  <c r="CL35" i="1" s="1"/>
  <c r="CJ35" i="1"/>
  <c r="CK34" i="1"/>
  <c r="CL34" i="1" s="1"/>
  <c r="CJ34" i="1"/>
  <c r="CK33" i="1"/>
  <c r="CJ33" i="1"/>
  <c r="CK32" i="1"/>
  <c r="CL32" i="1" s="1"/>
  <c r="CJ32" i="1"/>
  <c r="CK31" i="1"/>
  <c r="CJ31" i="1"/>
  <c r="CK30" i="1"/>
  <c r="CJ30" i="1"/>
  <c r="CK29" i="1"/>
  <c r="CL29" i="1" s="1"/>
  <c r="CJ29" i="1"/>
  <c r="CK28" i="1"/>
  <c r="CJ28" i="1"/>
  <c r="CL27" i="1"/>
  <c r="CK27" i="1"/>
  <c r="CJ27" i="1"/>
  <c r="CK26" i="1"/>
  <c r="CJ26" i="1"/>
  <c r="CK25" i="1"/>
  <c r="CJ25" i="1"/>
  <c r="CK24" i="1"/>
  <c r="CJ24" i="1"/>
  <c r="CK23" i="1"/>
  <c r="CJ23" i="1"/>
  <c r="CK22" i="1"/>
  <c r="CL22" i="1" s="1"/>
  <c r="CJ22" i="1"/>
  <c r="CK21" i="1"/>
  <c r="CJ21" i="1"/>
  <c r="CK20" i="1"/>
  <c r="CJ20" i="1"/>
  <c r="CK19" i="1"/>
  <c r="CJ19" i="1"/>
  <c r="CK18" i="1"/>
  <c r="CL18" i="1" s="1"/>
  <c r="CJ18" i="1"/>
  <c r="CK17" i="1"/>
  <c r="CJ17" i="1"/>
  <c r="CK16" i="1"/>
  <c r="CL16" i="1" s="1"/>
  <c r="CJ16" i="1"/>
  <c r="CK15" i="1"/>
  <c r="CJ15" i="1"/>
  <c r="CK14" i="1"/>
  <c r="CL14" i="1" s="1"/>
  <c r="CJ14" i="1"/>
  <c r="CK13" i="1"/>
  <c r="CJ13" i="1"/>
  <c r="CK12" i="1"/>
  <c r="CL12" i="1" s="1"/>
  <c r="CJ12" i="1"/>
  <c r="CK11" i="1"/>
  <c r="CJ11" i="1"/>
  <c r="CL11" i="1" s="1"/>
  <c r="CK10" i="1"/>
  <c r="CL10" i="1" s="1"/>
  <c r="CJ10" i="1"/>
  <c r="CK9" i="1"/>
  <c r="CJ9" i="1"/>
  <c r="CK8" i="1"/>
  <c r="CL8" i="1" s="1"/>
  <c r="CJ8" i="1"/>
  <c r="CK7" i="1"/>
  <c r="CJ7" i="1"/>
  <c r="CL7" i="1" s="1"/>
  <c r="CK6" i="1"/>
  <c r="CL6" i="1" s="1"/>
  <c r="CJ6" i="1"/>
  <c r="CK5" i="1"/>
  <c r="CJ5" i="1"/>
  <c r="CK4" i="1"/>
  <c r="CJ4" i="1"/>
  <c r="CB152" i="1"/>
  <c r="CC152" i="1" s="1"/>
  <c r="CA152" i="1"/>
  <c r="CB151" i="1"/>
  <c r="CA151" i="1"/>
  <c r="CB150" i="1"/>
  <c r="CA150" i="1"/>
  <c r="CB149" i="1"/>
  <c r="CA149" i="1"/>
  <c r="CB148" i="1"/>
  <c r="CC148" i="1" s="1"/>
  <c r="CA148" i="1"/>
  <c r="CB147" i="1"/>
  <c r="CA147" i="1"/>
  <c r="CB146" i="1"/>
  <c r="CA146" i="1"/>
  <c r="CB145" i="1"/>
  <c r="CA145" i="1"/>
  <c r="CC144" i="1"/>
  <c r="CB144" i="1"/>
  <c r="CA144" i="1"/>
  <c r="CB143" i="1"/>
  <c r="CA143" i="1"/>
  <c r="CB142" i="1"/>
  <c r="CA142" i="1"/>
  <c r="CB141" i="1"/>
  <c r="CA141" i="1"/>
  <c r="CB140" i="1"/>
  <c r="CA140" i="1"/>
  <c r="CB139" i="1"/>
  <c r="CA139" i="1"/>
  <c r="CB138" i="1"/>
  <c r="CA138" i="1"/>
  <c r="CB137" i="1"/>
  <c r="CA137" i="1"/>
  <c r="CB136" i="1"/>
  <c r="CA136" i="1"/>
  <c r="CC136" i="1" s="1"/>
  <c r="CB135" i="1"/>
  <c r="CA135" i="1"/>
  <c r="CB134" i="1"/>
  <c r="CA134" i="1"/>
  <c r="CB133" i="1"/>
  <c r="CA133" i="1"/>
  <c r="CB132" i="1"/>
  <c r="CA132" i="1"/>
  <c r="CB131" i="1"/>
  <c r="CA131" i="1"/>
  <c r="CB130" i="1"/>
  <c r="CA130" i="1"/>
  <c r="CB129" i="1"/>
  <c r="CA129" i="1"/>
  <c r="CB128" i="1"/>
  <c r="CA128" i="1"/>
  <c r="CC128" i="1" s="1"/>
  <c r="CB127" i="1"/>
  <c r="CA127" i="1"/>
  <c r="CB126" i="1"/>
  <c r="CA126" i="1"/>
  <c r="CB125" i="1"/>
  <c r="CA125" i="1"/>
  <c r="CB124" i="1"/>
  <c r="CA124" i="1"/>
  <c r="CB123" i="1"/>
  <c r="CA123" i="1"/>
  <c r="CB122" i="1"/>
  <c r="CA122" i="1"/>
  <c r="CB121" i="1"/>
  <c r="CA121" i="1"/>
  <c r="CB120" i="1"/>
  <c r="CA120" i="1"/>
  <c r="CC120" i="1" s="1"/>
  <c r="CB119" i="1"/>
  <c r="CA119" i="1"/>
  <c r="CB118" i="1"/>
  <c r="CA118" i="1"/>
  <c r="CB117" i="1"/>
  <c r="CA117" i="1"/>
  <c r="CB116" i="1"/>
  <c r="CA116" i="1"/>
  <c r="CB114" i="1"/>
  <c r="CA114" i="1"/>
  <c r="CB113" i="1"/>
  <c r="CA113" i="1"/>
  <c r="CB112" i="1"/>
  <c r="CA112" i="1"/>
  <c r="CB111" i="1"/>
  <c r="CA111" i="1"/>
  <c r="CB110" i="1"/>
  <c r="CA110" i="1"/>
  <c r="CB109" i="1"/>
  <c r="CA109" i="1"/>
  <c r="CB108" i="1"/>
  <c r="CC108" i="1" s="1"/>
  <c r="CA108" i="1"/>
  <c r="CB107" i="1"/>
  <c r="CA107" i="1"/>
  <c r="CB106" i="1"/>
  <c r="CA106" i="1"/>
  <c r="CB105" i="1"/>
  <c r="CA105" i="1"/>
  <c r="CC104" i="1"/>
  <c r="CB104" i="1"/>
  <c r="CA104" i="1"/>
  <c r="CB103" i="1"/>
  <c r="CC103" i="1" s="1"/>
  <c r="CA103" i="1"/>
  <c r="CB102" i="1"/>
  <c r="CA102" i="1"/>
  <c r="CB101" i="1"/>
  <c r="CA101" i="1"/>
  <c r="CB100" i="1"/>
  <c r="CA100" i="1"/>
  <c r="CC100" i="1" s="1"/>
  <c r="CB99" i="1"/>
  <c r="CA99" i="1"/>
  <c r="CB98" i="1"/>
  <c r="CA98" i="1"/>
  <c r="CB97" i="1"/>
  <c r="CA97" i="1"/>
  <c r="CB96" i="1"/>
  <c r="CA96" i="1"/>
  <c r="CC95" i="1"/>
  <c r="CB95" i="1"/>
  <c r="CA95" i="1"/>
  <c r="CB94" i="1"/>
  <c r="CA94" i="1"/>
  <c r="CB93" i="1"/>
  <c r="CA93" i="1"/>
  <c r="CB92" i="1"/>
  <c r="CC92" i="1" s="1"/>
  <c r="CA92" i="1"/>
  <c r="CB91" i="1"/>
  <c r="CC91" i="1" s="1"/>
  <c r="CA91" i="1"/>
  <c r="CB90" i="1"/>
  <c r="CA90" i="1"/>
  <c r="CB89" i="1"/>
  <c r="CA89" i="1"/>
  <c r="CB88" i="1"/>
  <c r="CA88" i="1"/>
  <c r="CB87" i="1"/>
  <c r="CC87" i="1" s="1"/>
  <c r="CA87" i="1"/>
  <c r="CB86" i="1"/>
  <c r="CA86" i="1"/>
  <c r="CB85" i="1"/>
  <c r="CA85" i="1"/>
  <c r="CC84" i="1"/>
  <c r="CB84" i="1"/>
  <c r="CA84" i="1"/>
  <c r="CB83" i="1"/>
  <c r="CA83" i="1"/>
  <c r="CB82" i="1"/>
  <c r="CA82" i="1"/>
  <c r="CB81" i="1"/>
  <c r="CA81" i="1"/>
  <c r="CB79" i="1"/>
  <c r="CA79" i="1"/>
  <c r="CB78" i="1"/>
  <c r="CA78" i="1"/>
  <c r="CB77" i="1"/>
  <c r="CA77" i="1"/>
  <c r="CB76" i="1"/>
  <c r="CA76" i="1"/>
  <c r="CB75" i="1"/>
  <c r="CC75" i="1" s="1"/>
  <c r="CA75" i="1"/>
  <c r="CB74" i="1"/>
  <c r="CA74" i="1"/>
  <c r="CB73" i="1"/>
  <c r="CA73" i="1"/>
  <c r="CB72" i="1"/>
  <c r="CA72" i="1"/>
  <c r="CB71" i="1"/>
  <c r="CC71" i="1" s="1"/>
  <c r="CA71" i="1"/>
  <c r="CB70" i="1"/>
  <c r="CA70" i="1"/>
  <c r="CB69" i="1"/>
  <c r="CA69" i="1"/>
  <c r="CB68" i="1"/>
  <c r="CA68" i="1"/>
  <c r="CC68" i="1" s="1"/>
  <c r="CB67" i="1"/>
  <c r="CA67" i="1"/>
  <c r="CB66" i="1"/>
  <c r="CA66" i="1"/>
  <c r="CB64" i="1"/>
  <c r="CC64" i="1" s="1"/>
  <c r="CA64" i="1"/>
  <c r="CB63" i="1"/>
  <c r="CC63" i="1" s="1"/>
  <c r="CA63" i="1"/>
  <c r="CB62" i="1"/>
  <c r="CA62" i="1"/>
  <c r="CB61" i="1"/>
  <c r="CA61" i="1"/>
  <c r="CB60" i="1"/>
  <c r="CA60" i="1"/>
  <c r="CB59" i="1"/>
  <c r="CC59" i="1" s="1"/>
  <c r="CA59" i="1"/>
  <c r="CB58" i="1"/>
  <c r="CA58" i="1"/>
  <c r="CB57" i="1"/>
  <c r="CA57" i="1"/>
  <c r="CB56" i="1"/>
  <c r="CA56" i="1"/>
  <c r="CC56" i="1" s="1"/>
  <c r="CB55" i="1"/>
  <c r="CC55" i="1" s="1"/>
  <c r="CA55" i="1"/>
  <c r="CB54" i="1"/>
  <c r="CA54" i="1"/>
  <c r="CB53" i="1"/>
  <c r="CA53" i="1"/>
  <c r="CB52" i="1"/>
  <c r="CA52" i="1"/>
  <c r="CB51" i="1"/>
  <c r="CA51" i="1"/>
  <c r="CB50" i="1"/>
  <c r="CA50" i="1"/>
  <c r="CB49" i="1"/>
  <c r="CA49" i="1"/>
  <c r="CB48" i="1"/>
  <c r="CA48" i="1"/>
  <c r="CB47" i="1"/>
  <c r="CA47" i="1"/>
  <c r="CB46" i="1"/>
  <c r="CA46" i="1"/>
  <c r="CB45" i="1"/>
  <c r="CA45" i="1"/>
  <c r="CB44" i="1"/>
  <c r="CA44" i="1"/>
  <c r="CB43" i="1"/>
  <c r="CC43" i="1" s="1"/>
  <c r="CA43" i="1"/>
  <c r="CB42" i="1"/>
  <c r="CA42" i="1"/>
  <c r="CB41" i="1"/>
  <c r="CA41" i="1"/>
  <c r="CB40" i="1"/>
  <c r="CA40" i="1"/>
  <c r="CC40" i="1" s="1"/>
  <c r="CB39" i="1"/>
  <c r="CC39" i="1" s="1"/>
  <c r="CA39" i="1"/>
  <c r="CB38" i="1"/>
  <c r="CA38" i="1"/>
  <c r="CB37" i="1"/>
  <c r="CA37" i="1"/>
  <c r="CB36" i="1"/>
  <c r="CA36" i="1"/>
  <c r="CC36" i="1" s="1"/>
  <c r="CB35" i="1"/>
  <c r="CA35" i="1"/>
  <c r="CB34" i="1"/>
  <c r="CA34" i="1"/>
  <c r="CB33" i="1"/>
  <c r="CA33" i="1"/>
  <c r="CB32" i="1"/>
  <c r="CA32" i="1"/>
  <c r="CB31" i="1"/>
  <c r="CA31" i="1"/>
  <c r="CB30" i="1"/>
  <c r="CA30" i="1"/>
  <c r="CB29" i="1"/>
  <c r="CA29" i="1"/>
  <c r="CB28" i="1"/>
  <c r="CA28" i="1"/>
  <c r="CB27" i="1"/>
  <c r="CC27" i="1" s="1"/>
  <c r="CA27" i="1"/>
  <c r="CB26" i="1"/>
  <c r="CA26" i="1"/>
  <c r="CB25" i="1"/>
  <c r="CA25" i="1"/>
  <c r="CB24" i="1"/>
  <c r="CC24" i="1" s="1"/>
  <c r="CA24" i="1"/>
  <c r="CB23" i="1"/>
  <c r="CA23" i="1"/>
  <c r="CB22" i="1"/>
  <c r="CA22" i="1"/>
  <c r="CB21" i="1"/>
  <c r="CA21" i="1"/>
  <c r="CB20" i="1"/>
  <c r="CA20" i="1"/>
  <c r="CB19" i="1"/>
  <c r="CA19" i="1"/>
  <c r="CB18" i="1"/>
  <c r="CA18" i="1"/>
  <c r="CB17" i="1"/>
  <c r="CA17" i="1"/>
  <c r="CB16" i="1"/>
  <c r="CC16" i="1" s="1"/>
  <c r="CA16" i="1"/>
  <c r="CB15" i="1"/>
  <c r="CC15" i="1" s="1"/>
  <c r="CA15" i="1"/>
  <c r="CB14" i="1"/>
  <c r="CA14" i="1"/>
  <c r="CB13" i="1"/>
  <c r="CA13" i="1"/>
  <c r="CB12" i="1"/>
  <c r="CC12" i="1" s="1"/>
  <c r="CA12" i="1"/>
  <c r="CB11" i="1"/>
  <c r="CC11" i="1" s="1"/>
  <c r="CA11" i="1"/>
  <c r="CB10" i="1"/>
  <c r="CA10" i="1"/>
  <c r="CB9" i="1"/>
  <c r="CA9" i="1"/>
  <c r="CB8" i="1"/>
  <c r="CA8" i="1"/>
  <c r="CC8" i="1" s="1"/>
  <c r="CB7" i="1"/>
  <c r="CC7" i="1" s="1"/>
  <c r="CA7" i="1"/>
  <c r="CB6" i="1"/>
  <c r="CA6" i="1"/>
  <c r="CB5" i="1"/>
  <c r="CA5" i="1"/>
  <c r="CB4" i="1"/>
  <c r="CA4" i="1"/>
  <c r="BS152" i="1"/>
  <c r="BR152" i="1"/>
  <c r="BS151" i="1"/>
  <c r="BR151" i="1"/>
  <c r="BS150" i="1"/>
  <c r="BT150" i="1" s="1"/>
  <c r="BR150" i="1"/>
  <c r="BS149" i="1"/>
  <c r="BR149" i="1"/>
  <c r="BS148" i="1"/>
  <c r="BT148" i="1" s="1"/>
  <c r="BR148" i="1"/>
  <c r="BS147" i="1"/>
  <c r="BR147" i="1"/>
  <c r="BT147" i="1" s="1"/>
  <c r="BS146" i="1"/>
  <c r="BR146" i="1"/>
  <c r="BS145" i="1"/>
  <c r="BR145" i="1"/>
  <c r="BS144" i="1"/>
  <c r="BR144" i="1"/>
  <c r="BS143" i="1"/>
  <c r="BR143" i="1"/>
  <c r="BS142" i="1"/>
  <c r="BT142" i="1" s="1"/>
  <c r="BR142" i="1"/>
  <c r="BS141" i="1"/>
  <c r="BR141" i="1"/>
  <c r="BS140" i="1"/>
  <c r="BT140" i="1" s="1"/>
  <c r="BR140" i="1"/>
  <c r="BS139" i="1"/>
  <c r="BR139" i="1"/>
  <c r="BT139" i="1" s="1"/>
  <c r="BS138" i="1"/>
  <c r="BR138" i="1"/>
  <c r="BS137" i="1"/>
  <c r="BR137" i="1"/>
  <c r="BS136" i="1"/>
  <c r="BR136" i="1"/>
  <c r="BS135" i="1"/>
  <c r="BR135" i="1"/>
  <c r="BS134" i="1"/>
  <c r="BT134" i="1" s="1"/>
  <c r="BR134" i="1"/>
  <c r="BS133" i="1"/>
  <c r="BR133" i="1"/>
  <c r="BS132" i="1"/>
  <c r="BR132" i="1"/>
  <c r="BS131" i="1"/>
  <c r="BT131" i="1" s="1"/>
  <c r="BR131" i="1"/>
  <c r="BS130" i="1"/>
  <c r="BR130" i="1"/>
  <c r="BS129" i="1"/>
  <c r="BR129" i="1"/>
  <c r="BS128" i="1"/>
  <c r="BR128" i="1"/>
  <c r="BT128" i="1" s="1"/>
  <c r="BS127" i="1"/>
  <c r="BT127" i="1" s="1"/>
  <c r="BR127" i="1"/>
  <c r="BS126" i="1"/>
  <c r="BR126" i="1"/>
  <c r="BS125" i="1"/>
  <c r="BT125" i="1" s="1"/>
  <c r="BR125" i="1"/>
  <c r="BS124" i="1"/>
  <c r="BR124" i="1"/>
  <c r="BT123" i="1"/>
  <c r="BS123" i="1"/>
  <c r="BR123" i="1"/>
  <c r="BS122" i="1"/>
  <c r="BR122" i="1"/>
  <c r="BS121" i="1"/>
  <c r="BR121" i="1"/>
  <c r="BS120" i="1"/>
  <c r="BR120" i="1"/>
  <c r="BS119" i="1"/>
  <c r="BT119" i="1" s="1"/>
  <c r="BR119" i="1"/>
  <c r="BS118" i="1"/>
  <c r="BR118" i="1"/>
  <c r="BS117" i="1"/>
  <c r="BT117" i="1" s="1"/>
  <c r="BR117" i="1"/>
  <c r="BS116" i="1"/>
  <c r="BR116" i="1"/>
  <c r="BS114" i="1"/>
  <c r="BT114" i="1" s="1"/>
  <c r="BR114" i="1"/>
  <c r="BS113" i="1"/>
  <c r="BR113" i="1"/>
  <c r="BS112" i="1"/>
  <c r="BT112" i="1" s="1"/>
  <c r="BR112" i="1"/>
  <c r="BS111" i="1"/>
  <c r="BT111" i="1" s="1"/>
  <c r="BR111" i="1"/>
  <c r="BS110" i="1"/>
  <c r="BR110" i="1"/>
  <c r="BS109" i="1"/>
  <c r="BR109" i="1"/>
  <c r="BS108" i="1"/>
  <c r="BR108" i="1"/>
  <c r="BS107" i="1"/>
  <c r="BT107" i="1" s="1"/>
  <c r="BR107" i="1"/>
  <c r="BS106" i="1"/>
  <c r="BR106" i="1"/>
  <c r="BS105" i="1"/>
  <c r="BT105" i="1" s="1"/>
  <c r="BR105" i="1"/>
  <c r="BS104" i="1"/>
  <c r="BR104" i="1"/>
  <c r="BT103" i="1"/>
  <c r="BS103" i="1"/>
  <c r="BR103" i="1"/>
  <c r="BS102" i="1"/>
  <c r="BR102" i="1"/>
  <c r="BS101" i="1"/>
  <c r="BR101" i="1"/>
  <c r="BS100" i="1"/>
  <c r="BR100" i="1"/>
  <c r="BS99" i="1"/>
  <c r="BT99" i="1" s="1"/>
  <c r="BR99" i="1"/>
  <c r="BS98" i="1"/>
  <c r="BR98" i="1"/>
  <c r="BS97" i="1"/>
  <c r="BT97" i="1" s="1"/>
  <c r="BR97" i="1"/>
  <c r="BS96" i="1"/>
  <c r="BR96" i="1"/>
  <c r="BS95" i="1"/>
  <c r="BR95" i="1"/>
  <c r="BS94" i="1"/>
  <c r="BR94" i="1"/>
  <c r="BS93" i="1"/>
  <c r="BR93" i="1"/>
  <c r="BS92" i="1"/>
  <c r="BR92" i="1"/>
  <c r="BS91" i="1"/>
  <c r="BT91" i="1" s="1"/>
  <c r="BR91" i="1"/>
  <c r="BS90" i="1"/>
  <c r="BR90" i="1"/>
  <c r="BS89" i="1"/>
  <c r="BT89" i="1" s="1"/>
  <c r="BR89" i="1"/>
  <c r="BS88" i="1"/>
  <c r="BR88" i="1"/>
  <c r="BS87" i="1"/>
  <c r="BR87" i="1"/>
  <c r="BS86" i="1"/>
  <c r="BR86" i="1"/>
  <c r="BS85" i="1"/>
  <c r="BR85" i="1"/>
  <c r="BS84" i="1"/>
  <c r="BR84" i="1"/>
  <c r="BS83" i="1"/>
  <c r="BT83" i="1" s="1"/>
  <c r="BR83" i="1"/>
  <c r="BS82" i="1"/>
  <c r="BR82" i="1"/>
  <c r="BS81" i="1"/>
  <c r="BT81" i="1" s="1"/>
  <c r="BR81" i="1"/>
  <c r="BS79" i="1"/>
  <c r="BT79" i="1" s="1"/>
  <c r="BR79" i="1"/>
  <c r="BS78" i="1"/>
  <c r="BR78" i="1"/>
  <c r="BS77" i="1"/>
  <c r="BR77" i="1"/>
  <c r="BS76" i="1"/>
  <c r="BR76" i="1"/>
  <c r="BS75" i="1"/>
  <c r="BR75" i="1"/>
  <c r="BS74" i="1"/>
  <c r="BR74" i="1"/>
  <c r="BS73" i="1"/>
  <c r="BR73" i="1"/>
  <c r="BS71" i="1"/>
  <c r="BR71" i="1"/>
  <c r="BS70" i="1"/>
  <c r="BR70" i="1"/>
  <c r="BS69" i="1"/>
  <c r="BR69" i="1"/>
  <c r="BS68" i="1"/>
  <c r="BR68" i="1"/>
  <c r="BS67" i="1"/>
  <c r="BR67" i="1"/>
  <c r="BS66" i="1"/>
  <c r="BT66" i="1" s="1"/>
  <c r="BR66" i="1"/>
  <c r="BS64" i="1"/>
  <c r="BR64" i="1"/>
  <c r="BS63" i="1"/>
  <c r="BR63" i="1"/>
  <c r="BS62" i="1"/>
  <c r="BR62" i="1"/>
  <c r="BS61" i="1"/>
  <c r="BR61" i="1"/>
  <c r="BS60" i="1"/>
  <c r="BR60" i="1"/>
  <c r="BS59" i="1"/>
  <c r="BT59" i="1" s="1"/>
  <c r="BR59" i="1"/>
  <c r="BS58" i="1"/>
  <c r="BR58" i="1"/>
  <c r="BS57" i="1"/>
  <c r="BT57" i="1" s="1"/>
  <c r="BR57" i="1"/>
  <c r="BS55" i="1"/>
  <c r="BR55" i="1"/>
  <c r="BS54" i="1"/>
  <c r="BR54" i="1"/>
  <c r="BS53" i="1"/>
  <c r="BR53" i="1"/>
  <c r="BS52" i="1"/>
  <c r="BR52" i="1"/>
  <c r="BS51" i="1"/>
  <c r="BT51" i="1" s="1"/>
  <c r="BR51" i="1"/>
  <c r="BS50" i="1"/>
  <c r="BR50" i="1"/>
  <c r="BS49" i="1"/>
  <c r="BT49" i="1" s="1"/>
  <c r="BR49" i="1"/>
  <c r="BS48" i="1"/>
  <c r="BR48" i="1"/>
  <c r="BT47" i="1"/>
  <c r="BS47" i="1"/>
  <c r="BR47" i="1"/>
  <c r="BS46" i="1"/>
  <c r="BR46" i="1"/>
  <c r="BS45" i="1"/>
  <c r="BR45" i="1"/>
  <c r="BS44" i="1"/>
  <c r="BR44" i="1"/>
  <c r="BS43" i="1"/>
  <c r="BT43" i="1" s="1"/>
  <c r="BR43" i="1"/>
  <c r="BS42" i="1"/>
  <c r="BR42" i="1"/>
  <c r="BS41" i="1"/>
  <c r="BT41" i="1" s="1"/>
  <c r="BR41" i="1"/>
  <c r="BS40" i="1"/>
  <c r="BR40" i="1"/>
  <c r="BS39" i="1"/>
  <c r="BR39" i="1"/>
  <c r="BT39" i="1" s="1"/>
  <c r="BS38" i="1"/>
  <c r="BR38" i="1"/>
  <c r="BS37" i="1"/>
  <c r="BR37" i="1"/>
  <c r="BS36" i="1"/>
  <c r="BR36" i="1"/>
  <c r="BS35" i="1"/>
  <c r="BR35" i="1"/>
  <c r="BS34" i="1"/>
  <c r="BT34" i="1" s="1"/>
  <c r="BR34" i="1"/>
  <c r="BS33" i="1"/>
  <c r="BR33" i="1"/>
  <c r="BS32" i="1"/>
  <c r="BT32" i="1" s="1"/>
  <c r="BR32" i="1"/>
  <c r="BS31" i="1"/>
  <c r="BR31" i="1"/>
  <c r="BT31" i="1" s="1"/>
  <c r="BS30" i="1"/>
  <c r="BR30" i="1"/>
  <c r="BS29" i="1"/>
  <c r="BR29" i="1"/>
  <c r="BS28" i="1"/>
  <c r="BR28" i="1"/>
  <c r="BS27" i="1"/>
  <c r="BR27" i="1"/>
  <c r="BS26" i="1"/>
  <c r="BT26" i="1" s="1"/>
  <c r="BR26" i="1"/>
  <c r="BS25" i="1"/>
  <c r="BR25" i="1"/>
  <c r="BS24" i="1"/>
  <c r="BT24" i="1" s="1"/>
  <c r="BR24" i="1"/>
  <c r="BS23" i="1"/>
  <c r="BR23" i="1"/>
  <c r="BS22" i="1"/>
  <c r="BR22" i="1"/>
  <c r="BS21" i="1"/>
  <c r="BR21" i="1"/>
  <c r="BS20" i="1"/>
  <c r="BR20" i="1"/>
  <c r="BS19" i="1"/>
  <c r="BT19" i="1" s="1"/>
  <c r="BR19" i="1"/>
  <c r="BS18" i="1"/>
  <c r="BR18" i="1"/>
  <c r="BS17" i="1"/>
  <c r="BT17" i="1" s="1"/>
  <c r="BR17" i="1"/>
  <c r="BS16" i="1"/>
  <c r="BR16" i="1"/>
  <c r="BS15" i="1"/>
  <c r="BR15" i="1"/>
  <c r="BS14" i="1"/>
  <c r="BT14" i="1" s="1"/>
  <c r="BR14" i="1"/>
  <c r="BS13" i="1"/>
  <c r="BR13" i="1"/>
  <c r="BS12" i="1"/>
  <c r="BT12" i="1" s="1"/>
  <c r="BR12" i="1"/>
  <c r="BS11" i="1"/>
  <c r="BT11" i="1" s="1"/>
  <c r="BR11" i="1"/>
  <c r="BS10" i="1"/>
  <c r="BT10" i="1" s="1"/>
  <c r="BR10" i="1"/>
  <c r="BS9" i="1"/>
  <c r="BT9" i="1" s="1"/>
  <c r="BR9" i="1"/>
  <c r="BS8" i="1"/>
  <c r="BT8" i="1" s="1"/>
  <c r="BR8" i="1"/>
  <c r="BS7" i="1"/>
  <c r="BR7" i="1"/>
  <c r="BS6" i="1"/>
  <c r="BR6" i="1"/>
  <c r="BS5" i="1"/>
  <c r="BR5" i="1"/>
  <c r="BS4" i="1"/>
  <c r="BR4" i="1"/>
  <c r="BJ4" i="1"/>
  <c r="BI4" i="1"/>
  <c r="BA7" i="1"/>
  <c r="AZ7" i="1"/>
  <c r="BA6" i="1"/>
  <c r="AZ6" i="1"/>
  <c r="BA5" i="1"/>
  <c r="AZ5" i="1"/>
  <c r="BA4" i="1"/>
  <c r="AZ4" i="1"/>
  <c r="AQ4" i="1"/>
  <c r="AR4" i="1"/>
  <c r="AL152" i="1"/>
  <c r="AK152" i="1"/>
  <c r="AJ152" i="1"/>
  <c r="AK151" i="1"/>
  <c r="AJ151" i="1"/>
  <c r="AK150" i="1"/>
  <c r="AJ150" i="1"/>
  <c r="AK149" i="1"/>
  <c r="AJ149" i="1"/>
  <c r="AK148" i="1"/>
  <c r="AL148" i="1" s="1"/>
  <c r="AJ148" i="1"/>
  <c r="AK147" i="1"/>
  <c r="AJ147" i="1"/>
  <c r="AK146" i="1"/>
  <c r="AJ146" i="1"/>
  <c r="AK145" i="1"/>
  <c r="AJ145" i="1"/>
  <c r="AK144" i="1"/>
  <c r="AJ144" i="1"/>
  <c r="AK143" i="1"/>
  <c r="AJ143" i="1"/>
  <c r="AK142" i="1"/>
  <c r="AJ142" i="1"/>
  <c r="AK141" i="1"/>
  <c r="AJ141" i="1"/>
  <c r="AK140" i="1"/>
  <c r="AL140" i="1" s="1"/>
  <c r="AJ140" i="1"/>
  <c r="AK139" i="1"/>
  <c r="AJ139" i="1"/>
  <c r="AK138" i="1"/>
  <c r="AJ138" i="1"/>
  <c r="AK137" i="1"/>
  <c r="AJ137" i="1"/>
  <c r="AL136" i="1"/>
  <c r="AK136" i="1"/>
  <c r="AJ136" i="1"/>
  <c r="AK135" i="1"/>
  <c r="AJ135" i="1"/>
  <c r="AK134" i="1"/>
  <c r="AJ134" i="1"/>
  <c r="AK133" i="1"/>
  <c r="AJ133" i="1"/>
  <c r="AK132" i="1"/>
  <c r="AL132" i="1" s="1"/>
  <c r="AJ132" i="1"/>
  <c r="AK131" i="1"/>
  <c r="AL131" i="1" s="1"/>
  <c r="AJ131" i="1"/>
  <c r="AK130" i="1"/>
  <c r="AJ130" i="1"/>
  <c r="AK129" i="1"/>
  <c r="AL129" i="1" s="1"/>
  <c r="AJ129" i="1"/>
  <c r="AK128" i="1"/>
  <c r="AJ128" i="1"/>
  <c r="AK127" i="1"/>
  <c r="AJ127" i="1"/>
  <c r="AK126" i="1"/>
  <c r="AJ126" i="1"/>
  <c r="AK125" i="1"/>
  <c r="AJ125" i="1"/>
  <c r="AK124" i="1"/>
  <c r="AL124" i="1" s="1"/>
  <c r="AJ124" i="1"/>
  <c r="AK123" i="1"/>
  <c r="AL123" i="1" s="1"/>
  <c r="AJ123" i="1"/>
  <c r="AK122" i="1"/>
  <c r="AJ122" i="1"/>
  <c r="AK121" i="1"/>
  <c r="AJ121" i="1"/>
  <c r="AK120" i="1"/>
  <c r="AJ120" i="1"/>
  <c r="AL120" i="1" s="1"/>
  <c r="AK119" i="1"/>
  <c r="AJ119" i="1"/>
  <c r="AK118" i="1"/>
  <c r="AJ118" i="1"/>
  <c r="AK117" i="1"/>
  <c r="AJ117" i="1"/>
  <c r="AK116" i="1"/>
  <c r="AJ116" i="1"/>
  <c r="AK114" i="1"/>
  <c r="AJ114" i="1"/>
  <c r="AK113" i="1"/>
  <c r="AJ113" i="1"/>
  <c r="AL112" i="1"/>
  <c r="AK112" i="1"/>
  <c r="AJ112" i="1"/>
  <c r="AK111" i="1"/>
  <c r="AJ111" i="1"/>
  <c r="AK110" i="1"/>
  <c r="AJ110" i="1"/>
  <c r="AK109" i="1"/>
  <c r="AJ109" i="1"/>
  <c r="AK108" i="1"/>
  <c r="AL108" i="1" s="1"/>
  <c r="AJ108" i="1"/>
  <c r="AK107" i="1"/>
  <c r="AL107" i="1" s="1"/>
  <c r="AJ107" i="1"/>
  <c r="AK106" i="1"/>
  <c r="AJ106" i="1"/>
  <c r="AK105" i="1"/>
  <c r="AJ105" i="1"/>
  <c r="AK104" i="1"/>
  <c r="AJ104" i="1"/>
  <c r="AK103" i="1"/>
  <c r="AL103" i="1" s="1"/>
  <c r="AJ103" i="1"/>
  <c r="AK102" i="1"/>
  <c r="AJ102" i="1"/>
  <c r="AK101" i="1"/>
  <c r="AJ101" i="1"/>
  <c r="AK100" i="1"/>
  <c r="AJ100" i="1"/>
  <c r="AK99" i="1"/>
  <c r="AL99" i="1" s="1"/>
  <c r="AJ99" i="1"/>
  <c r="AK98" i="1"/>
  <c r="AJ98" i="1"/>
  <c r="AK97" i="1"/>
  <c r="AJ97" i="1"/>
  <c r="AK96" i="1"/>
  <c r="AJ96" i="1"/>
  <c r="AL96" i="1" s="1"/>
  <c r="AK95" i="1"/>
  <c r="AJ95" i="1"/>
  <c r="AK94" i="1"/>
  <c r="AJ94" i="1"/>
  <c r="AK93" i="1"/>
  <c r="AJ93" i="1"/>
  <c r="AK92" i="1"/>
  <c r="AJ92" i="1"/>
  <c r="AK91" i="1"/>
  <c r="AJ91" i="1"/>
  <c r="AK90" i="1"/>
  <c r="AJ90" i="1"/>
  <c r="AK89" i="1"/>
  <c r="AJ89" i="1"/>
  <c r="AK88" i="1"/>
  <c r="AJ88" i="1"/>
  <c r="AK87" i="1"/>
  <c r="AL87" i="1" s="1"/>
  <c r="AJ87" i="1"/>
  <c r="AK86" i="1"/>
  <c r="AJ86" i="1"/>
  <c r="AK85" i="1"/>
  <c r="AJ85" i="1"/>
  <c r="AK84" i="1"/>
  <c r="AJ84" i="1"/>
  <c r="AL84" i="1" s="1"/>
  <c r="AK83" i="1"/>
  <c r="AL83" i="1" s="1"/>
  <c r="AJ83" i="1"/>
  <c r="AK82" i="1"/>
  <c r="AJ82" i="1"/>
  <c r="AK81" i="1"/>
  <c r="AJ81" i="1"/>
  <c r="AK80" i="1"/>
  <c r="AL80" i="1" s="1"/>
  <c r="AJ80" i="1"/>
  <c r="AK79" i="1"/>
  <c r="AJ79" i="1"/>
  <c r="AK78" i="1"/>
  <c r="AJ78" i="1"/>
  <c r="AK77" i="1"/>
  <c r="AJ77" i="1"/>
  <c r="AK76" i="1"/>
  <c r="AL76" i="1" s="1"/>
  <c r="AJ76" i="1"/>
  <c r="AK75" i="1"/>
  <c r="AL75" i="1" s="1"/>
  <c r="AJ75" i="1"/>
  <c r="AK74" i="1"/>
  <c r="AJ74" i="1"/>
  <c r="AK73" i="1"/>
  <c r="AJ73" i="1"/>
  <c r="AK72" i="1"/>
  <c r="AL72" i="1" s="1"/>
  <c r="AJ72" i="1"/>
  <c r="AK71" i="1"/>
  <c r="AL71" i="1" s="1"/>
  <c r="AJ71" i="1"/>
  <c r="AK70" i="1"/>
  <c r="AJ70" i="1"/>
  <c r="AK69" i="1"/>
  <c r="AJ69" i="1"/>
  <c r="AK68" i="1"/>
  <c r="AJ68" i="1"/>
  <c r="AL68" i="1" s="1"/>
  <c r="AK67" i="1"/>
  <c r="AL67" i="1" s="1"/>
  <c r="AJ67" i="1"/>
  <c r="AK66" i="1"/>
  <c r="AJ66" i="1"/>
  <c r="AK65" i="1"/>
  <c r="AJ65" i="1"/>
  <c r="AK64" i="1"/>
  <c r="AJ64" i="1"/>
  <c r="AL64" i="1" s="1"/>
  <c r="AK63" i="1"/>
  <c r="AJ63" i="1"/>
  <c r="AK62" i="1"/>
  <c r="AJ62" i="1"/>
  <c r="AK61" i="1"/>
  <c r="AJ61" i="1"/>
  <c r="AK60" i="1"/>
  <c r="AJ60" i="1"/>
  <c r="AK59" i="1"/>
  <c r="AJ59" i="1"/>
  <c r="AK58" i="1"/>
  <c r="AJ58" i="1"/>
  <c r="AK57" i="1"/>
  <c r="AJ57" i="1"/>
  <c r="AK56" i="1"/>
  <c r="AJ56" i="1"/>
  <c r="AK55" i="1"/>
  <c r="AL55" i="1" s="1"/>
  <c r="AJ55" i="1"/>
  <c r="AK54" i="1"/>
  <c r="AJ54" i="1"/>
  <c r="AK53" i="1"/>
  <c r="AJ53" i="1"/>
  <c r="AK52" i="1"/>
  <c r="AJ52" i="1"/>
  <c r="AL52" i="1" s="1"/>
  <c r="AJ51" i="1"/>
  <c r="AK50" i="1"/>
  <c r="AJ50" i="1"/>
  <c r="AK49" i="1"/>
  <c r="AJ49" i="1"/>
  <c r="AK48" i="1"/>
  <c r="AJ48" i="1"/>
  <c r="AL48" i="1" s="1"/>
  <c r="AK47" i="1"/>
  <c r="AJ47" i="1"/>
  <c r="AK46" i="1"/>
  <c r="AJ46" i="1"/>
  <c r="AK45" i="1"/>
  <c r="AJ45" i="1"/>
  <c r="AK44" i="1"/>
  <c r="AJ44" i="1"/>
  <c r="AL43" i="1"/>
  <c r="AK43" i="1"/>
  <c r="AJ43" i="1"/>
  <c r="AK42" i="1"/>
  <c r="AJ42" i="1"/>
  <c r="AK41" i="1"/>
  <c r="AJ41" i="1"/>
  <c r="AK40" i="1"/>
  <c r="AJ40" i="1"/>
  <c r="AK39" i="1"/>
  <c r="AL39" i="1" s="1"/>
  <c r="AJ39" i="1"/>
  <c r="AK38" i="1"/>
  <c r="AJ38" i="1"/>
  <c r="AK37" i="1"/>
  <c r="AJ37" i="1"/>
  <c r="AK36" i="1"/>
  <c r="AL36" i="1" s="1"/>
  <c r="AJ36" i="1"/>
  <c r="AK35" i="1"/>
  <c r="AJ35" i="1"/>
  <c r="AK34" i="1"/>
  <c r="AJ34" i="1"/>
  <c r="AK33" i="1"/>
  <c r="AJ33" i="1"/>
  <c r="AK32" i="1"/>
  <c r="AJ32" i="1"/>
  <c r="AK31" i="1"/>
  <c r="AJ31" i="1"/>
  <c r="AK30" i="1"/>
  <c r="AJ30" i="1"/>
  <c r="AK29" i="1"/>
  <c r="AJ29" i="1"/>
  <c r="AK28" i="1"/>
  <c r="AL28" i="1" s="1"/>
  <c r="AJ28" i="1"/>
  <c r="AK27" i="1"/>
  <c r="AJ27" i="1"/>
  <c r="AL27" i="1" s="1"/>
  <c r="AK26" i="1"/>
  <c r="AJ26" i="1"/>
  <c r="AK25" i="1"/>
  <c r="AJ25" i="1"/>
  <c r="AK24" i="1"/>
  <c r="AL24" i="1" s="1"/>
  <c r="AJ24" i="1"/>
  <c r="AK23" i="1"/>
  <c r="AJ23" i="1"/>
  <c r="AK22" i="1"/>
  <c r="AJ22" i="1"/>
  <c r="AK21" i="1"/>
  <c r="AJ21" i="1"/>
  <c r="AK20" i="1"/>
  <c r="AJ20" i="1"/>
  <c r="AK19" i="1"/>
  <c r="AJ19" i="1"/>
  <c r="AK18" i="1"/>
  <c r="AJ18" i="1"/>
  <c r="AK17" i="1"/>
  <c r="AJ17" i="1"/>
  <c r="AL16" i="1"/>
  <c r="AK16" i="1"/>
  <c r="AJ16" i="1"/>
  <c r="AK15" i="1"/>
  <c r="AJ15" i="1"/>
  <c r="AK14" i="1"/>
  <c r="AJ14" i="1"/>
  <c r="AK13" i="1"/>
  <c r="AJ13" i="1"/>
  <c r="AK12" i="1"/>
  <c r="AL12" i="1" s="1"/>
  <c r="AJ12" i="1"/>
  <c r="AK11" i="1"/>
  <c r="AL11" i="1" s="1"/>
  <c r="AJ11" i="1"/>
  <c r="AK10" i="1"/>
  <c r="AJ10" i="1"/>
  <c r="AK9" i="1"/>
  <c r="AJ9" i="1"/>
  <c r="AK8" i="1"/>
  <c r="AJ8" i="1"/>
  <c r="AK7" i="1"/>
  <c r="AL7" i="1" s="1"/>
  <c r="AJ7" i="1"/>
  <c r="AK6" i="1"/>
  <c r="AJ6" i="1"/>
  <c r="AK5" i="1"/>
  <c r="AJ5" i="1"/>
  <c r="AK4" i="1"/>
  <c r="AJ4" i="1"/>
  <c r="AB152" i="1"/>
  <c r="AA152" i="1"/>
  <c r="AB151" i="1"/>
  <c r="AA151" i="1"/>
  <c r="AB150" i="1"/>
  <c r="AC150" i="1" s="1"/>
  <c r="AA150" i="1"/>
  <c r="AB149" i="1"/>
  <c r="AA149" i="1"/>
  <c r="AB148" i="1"/>
  <c r="AC148" i="1" s="1"/>
  <c r="AA148" i="1"/>
  <c r="AB147" i="1"/>
  <c r="AA147" i="1"/>
  <c r="AB146" i="1"/>
  <c r="AA146" i="1"/>
  <c r="AC146" i="1" s="1"/>
  <c r="AB145" i="1"/>
  <c r="AA145" i="1"/>
  <c r="AB144" i="1"/>
  <c r="AA144" i="1"/>
  <c r="AB143" i="1"/>
  <c r="AA143" i="1"/>
  <c r="AB142" i="1"/>
  <c r="AA142" i="1"/>
  <c r="AB141" i="1"/>
  <c r="AC141" i="1" s="1"/>
  <c r="AA141" i="1"/>
  <c r="AB140" i="1"/>
  <c r="AA140" i="1"/>
  <c r="AB139" i="1"/>
  <c r="AC139" i="1" s="1"/>
  <c r="AA139" i="1"/>
  <c r="AB138" i="1"/>
  <c r="AA138" i="1"/>
  <c r="AC138" i="1" s="1"/>
  <c r="AB137" i="1"/>
  <c r="AA137" i="1"/>
  <c r="AB136" i="1"/>
  <c r="AA136" i="1"/>
  <c r="AB135" i="1"/>
  <c r="AA135" i="1"/>
  <c r="AB134" i="1"/>
  <c r="AA134" i="1"/>
  <c r="AB133" i="1"/>
  <c r="AC133" i="1" s="1"/>
  <c r="AA133" i="1"/>
  <c r="AB132" i="1"/>
  <c r="AA132" i="1"/>
  <c r="AB131" i="1"/>
  <c r="AC131" i="1" s="1"/>
  <c r="AA131" i="1"/>
  <c r="AB130" i="1"/>
  <c r="AC130" i="1" s="1"/>
  <c r="AA130" i="1"/>
  <c r="AB129" i="1"/>
  <c r="AA129" i="1"/>
  <c r="AB128" i="1"/>
  <c r="AA128" i="1"/>
  <c r="AB127" i="1"/>
  <c r="AA127" i="1"/>
  <c r="AB126" i="1"/>
  <c r="AC126" i="1" s="1"/>
  <c r="AA126" i="1"/>
  <c r="AB125" i="1"/>
  <c r="AC125" i="1" s="1"/>
  <c r="AA125" i="1"/>
  <c r="AB124" i="1"/>
  <c r="AC124" i="1" s="1"/>
  <c r="AA124" i="1"/>
  <c r="AB123" i="1"/>
  <c r="AA123" i="1"/>
  <c r="AB122" i="1"/>
  <c r="AA122" i="1"/>
  <c r="AB121" i="1"/>
  <c r="AA121" i="1"/>
  <c r="AB120" i="1"/>
  <c r="AA120" i="1"/>
  <c r="AB119" i="1"/>
  <c r="AA119" i="1"/>
  <c r="AB118" i="1"/>
  <c r="AC118" i="1" s="1"/>
  <c r="AA118" i="1"/>
  <c r="AB117" i="1"/>
  <c r="AC117" i="1" s="1"/>
  <c r="AA117" i="1"/>
  <c r="AB116" i="1"/>
  <c r="AC116" i="1" s="1"/>
  <c r="AA116" i="1"/>
  <c r="AB114" i="1"/>
  <c r="AA114" i="1"/>
  <c r="AB113" i="1"/>
  <c r="AA113" i="1"/>
  <c r="AB112" i="1"/>
  <c r="AA112" i="1"/>
  <c r="AB111" i="1"/>
  <c r="AA111" i="1"/>
  <c r="AB110" i="1"/>
  <c r="AC110" i="1" s="1"/>
  <c r="AA110" i="1"/>
  <c r="AB109" i="1"/>
  <c r="AC109" i="1" s="1"/>
  <c r="AA109" i="1"/>
  <c r="AB108" i="1"/>
  <c r="AC108" i="1" s="1"/>
  <c r="AA108" i="1"/>
  <c r="AB107" i="1"/>
  <c r="AA107" i="1"/>
  <c r="AB106" i="1"/>
  <c r="AA106" i="1"/>
  <c r="AC106" i="1" s="1"/>
  <c r="AB105" i="1"/>
  <c r="AA105" i="1"/>
  <c r="AB104" i="1"/>
  <c r="AA104" i="1"/>
  <c r="AB103" i="1"/>
  <c r="AA103" i="1"/>
  <c r="AB102" i="1"/>
  <c r="AA102" i="1"/>
  <c r="AB101" i="1"/>
  <c r="AC101" i="1" s="1"/>
  <c r="AA101" i="1"/>
  <c r="AB100" i="1"/>
  <c r="AA100" i="1"/>
  <c r="AB99" i="1"/>
  <c r="AA99" i="1"/>
  <c r="AB98" i="1"/>
  <c r="AA98" i="1"/>
  <c r="AC98" i="1" s="1"/>
  <c r="AB97" i="1"/>
  <c r="AA97" i="1"/>
  <c r="AB96" i="1"/>
  <c r="AA96" i="1"/>
  <c r="AB95" i="1"/>
  <c r="AA95" i="1"/>
  <c r="AB94" i="1"/>
  <c r="AA94" i="1"/>
  <c r="AB93" i="1"/>
  <c r="AC93" i="1" s="1"/>
  <c r="AA93" i="1"/>
  <c r="AB92" i="1"/>
  <c r="AA92" i="1"/>
  <c r="AB91" i="1"/>
  <c r="AA91" i="1"/>
  <c r="AB90" i="1"/>
  <c r="AA90" i="1"/>
  <c r="AB89" i="1"/>
  <c r="AA89" i="1"/>
  <c r="AB88" i="1"/>
  <c r="AA88" i="1"/>
  <c r="AB87" i="1"/>
  <c r="AA87" i="1"/>
  <c r="AB86" i="1"/>
  <c r="AA86" i="1"/>
  <c r="AB85" i="1"/>
  <c r="AC85" i="1" s="1"/>
  <c r="AA85" i="1"/>
  <c r="AB84" i="1"/>
  <c r="AA84" i="1"/>
  <c r="AB83" i="1"/>
  <c r="AA83" i="1"/>
  <c r="AB82" i="1"/>
  <c r="AA82" i="1"/>
  <c r="AC82" i="1" s="1"/>
  <c r="AB81" i="1"/>
  <c r="AA81" i="1"/>
  <c r="AB80" i="1"/>
  <c r="AA80" i="1"/>
  <c r="AB79" i="1"/>
  <c r="AA79" i="1"/>
  <c r="AB78" i="1"/>
  <c r="AA78" i="1"/>
  <c r="AB77" i="1"/>
  <c r="AC77" i="1" s="1"/>
  <c r="AA77" i="1"/>
  <c r="AB76" i="1"/>
  <c r="AA76" i="1"/>
  <c r="AB75" i="1"/>
  <c r="AA75" i="1"/>
  <c r="AB74" i="1"/>
  <c r="AC74" i="1" s="1"/>
  <c r="AA74" i="1"/>
  <c r="AB73" i="1"/>
  <c r="AA73" i="1"/>
  <c r="AB72" i="1"/>
  <c r="AA72" i="1"/>
  <c r="AB71" i="1"/>
  <c r="AA71" i="1"/>
  <c r="AC71" i="1" s="1"/>
  <c r="AB70" i="1"/>
  <c r="AC70" i="1" s="1"/>
  <c r="AA70" i="1"/>
  <c r="AB69" i="1"/>
  <c r="AA69" i="1"/>
  <c r="AB68" i="1"/>
  <c r="AC68" i="1" s="1"/>
  <c r="AA68" i="1"/>
  <c r="AB67" i="1"/>
  <c r="AA67" i="1"/>
  <c r="AB66" i="1"/>
  <c r="AA66" i="1"/>
  <c r="AB65" i="1"/>
  <c r="AA65" i="1"/>
  <c r="AB64" i="1"/>
  <c r="AA64" i="1"/>
  <c r="AB63" i="1"/>
  <c r="AA63" i="1"/>
  <c r="AC63" i="1" s="1"/>
  <c r="AB62" i="1"/>
  <c r="AC62" i="1" s="1"/>
  <c r="AA62" i="1"/>
  <c r="AB61" i="1"/>
  <c r="AA61" i="1"/>
  <c r="AB60" i="1"/>
  <c r="AC60" i="1" s="1"/>
  <c r="AA60" i="1"/>
  <c r="AB59" i="1"/>
  <c r="AA59" i="1"/>
  <c r="AC58" i="1"/>
  <c r="AB58" i="1"/>
  <c r="AA58" i="1"/>
  <c r="AB57" i="1"/>
  <c r="AA57" i="1"/>
  <c r="AB56" i="1"/>
  <c r="AA56" i="1"/>
  <c r="AB55" i="1"/>
  <c r="AA55" i="1"/>
  <c r="AC55" i="1" s="1"/>
  <c r="AB54" i="1"/>
  <c r="AC54" i="1" s="1"/>
  <c r="AA54" i="1"/>
  <c r="AB53" i="1"/>
  <c r="AA53" i="1"/>
  <c r="AB52" i="1"/>
  <c r="AC52" i="1" s="1"/>
  <c r="AA52" i="1"/>
  <c r="AB51" i="1"/>
  <c r="AA51" i="1"/>
  <c r="AB50" i="1"/>
  <c r="AA50" i="1"/>
  <c r="AB49" i="1"/>
  <c r="AA49" i="1"/>
  <c r="AB48" i="1"/>
  <c r="AA48" i="1"/>
  <c r="AB47" i="1"/>
  <c r="AA47" i="1"/>
  <c r="AC47" i="1" s="1"/>
  <c r="AB46" i="1"/>
  <c r="AC46" i="1" s="1"/>
  <c r="AA46" i="1"/>
  <c r="AB45" i="1"/>
  <c r="AA45" i="1"/>
  <c r="AB44" i="1"/>
  <c r="AC44" i="1" s="1"/>
  <c r="AA44" i="1"/>
  <c r="AB43" i="1"/>
  <c r="AA43" i="1"/>
  <c r="AB42" i="1"/>
  <c r="AA42" i="1"/>
  <c r="AC42" i="1" s="1"/>
  <c r="AB41" i="1"/>
  <c r="AA41" i="1"/>
  <c r="AB40" i="1"/>
  <c r="AA40" i="1"/>
  <c r="AB39" i="1"/>
  <c r="AA39" i="1"/>
  <c r="AB38" i="1"/>
  <c r="AA38" i="1"/>
  <c r="AB37" i="1"/>
  <c r="AC37" i="1" s="1"/>
  <c r="AA37" i="1"/>
  <c r="AB36" i="1"/>
  <c r="AA36" i="1"/>
  <c r="AB35" i="1"/>
  <c r="AA35" i="1"/>
  <c r="AB34" i="1"/>
  <c r="AA34" i="1"/>
  <c r="AC34" i="1" s="1"/>
  <c r="AB33" i="1"/>
  <c r="AA33" i="1"/>
  <c r="AB32" i="1"/>
  <c r="AA32" i="1"/>
  <c r="AB31" i="1"/>
  <c r="AA31" i="1"/>
  <c r="AB30" i="1"/>
  <c r="AA30" i="1"/>
  <c r="AB29" i="1"/>
  <c r="AC29" i="1" s="1"/>
  <c r="AA29" i="1"/>
  <c r="AB28" i="1"/>
  <c r="AA28" i="1"/>
  <c r="AB27" i="1"/>
  <c r="AA27" i="1"/>
  <c r="AB26" i="1"/>
  <c r="AC26" i="1" s="1"/>
  <c r="AA26" i="1"/>
  <c r="AB25" i="1"/>
  <c r="AA25" i="1"/>
  <c r="AB24" i="1"/>
  <c r="AA24" i="1"/>
  <c r="AB23" i="1"/>
  <c r="AA23" i="1"/>
  <c r="AB22" i="1"/>
  <c r="AC22" i="1" s="1"/>
  <c r="AA22" i="1"/>
  <c r="AB21" i="1"/>
  <c r="AC21" i="1" s="1"/>
  <c r="AA21" i="1"/>
  <c r="AB20" i="1"/>
  <c r="AC20" i="1" s="1"/>
  <c r="AA20" i="1"/>
  <c r="AB19" i="1"/>
  <c r="AA19" i="1"/>
  <c r="AB18" i="1"/>
  <c r="AA18" i="1"/>
  <c r="AB17" i="1"/>
  <c r="AA17" i="1"/>
  <c r="AB16" i="1"/>
  <c r="AA16" i="1"/>
  <c r="AB15" i="1"/>
  <c r="AA15" i="1"/>
  <c r="AB14" i="1"/>
  <c r="AC14" i="1" s="1"/>
  <c r="AA14" i="1"/>
  <c r="AB13" i="1"/>
  <c r="AC13" i="1" s="1"/>
  <c r="AA13" i="1"/>
  <c r="AB12" i="1"/>
  <c r="AC12" i="1" s="1"/>
  <c r="AA12" i="1"/>
  <c r="AB11" i="1"/>
  <c r="AA11" i="1"/>
  <c r="AC10" i="1"/>
  <c r="AB10" i="1"/>
  <c r="AA10" i="1"/>
  <c r="AB9" i="1"/>
  <c r="AA9" i="1"/>
  <c r="AB8" i="1"/>
  <c r="AA8" i="1"/>
  <c r="AB7" i="1"/>
  <c r="AA7" i="1"/>
  <c r="AC7" i="1" s="1"/>
  <c r="AB6" i="1"/>
  <c r="AC6" i="1" s="1"/>
  <c r="AA6" i="1"/>
  <c r="AB5" i="1"/>
  <c r="AA5" i="1"/>
  <c r="AB4" i="1"/>
  <c r="AC4" i="1" s="1"/>
  <c r="AA4" i="1"/>
  <c r="S152" i="1"/>
  <c r="R152" i="1"/>
  <c r="S151" i="1"/>
  <c r="R151" i="1"/>
  <c r="S150" i="1"/>
  <c r="R150" i="1"/>
  <c r="S149" i="1"/>
  <c r="R149" i="1"/>
  <c r="S148" i="1"/>
  <c r="R148" i="1"/>
  <c r="S147" i="1"/>
  <c r="T147" i="1" s="1"/>
  <c r="R147" i="1"/>
  <c r="S146" i="1"/>
  <c r="R146" i="1"/>
  <c r="S145" i="1"/>
  <c r="R145" i="1"/>
  <c r="S144" i="1"/>
  <c r="R144" i="1"/>
  <c r="T143" i="1"/>
  <c r="S143" i="1"/>
  <c r="R143" i="1"/>
  <c r="S142" i="1"/>
  <c r="R142" i="1"/>
  <c r="S141" i="1"/>
  <c r="R141" i="1"/>
  <c r="S140" i="1"/>
  <c r="R140" i="1"/>
  <c r="S139" i="1"/>
  <c r="T139" i="1" s="1"/>
  <c r="R139" i="1"/>
  <c r="S138" i="1"/>
  <c r="T138" i="1" s="1"/>
  <c r="R138" i="1"/>
  <c r="S137" i="1"/>
  <c r="R137" i="1"/>
  <c r="S136" i="1"/>
  <c r="T136" i="1" s="1"/>
  <c r="R136" i="1"/>
  <c r="S135" i="1"/>
  <c r="R135" i="1"/>
  <c r="S134" i="1"/>
  <c r="R134" i="1"/>
  <c r="S133" i="1"/>
  <c r="R133" i="1"/>
  <c r="S132" i="1"/>
  <c r="R132" i="1"/>
  <c r="S131" i="1"/>
  <c r="T131" i="1" s="1"/>
  <c r="R131" i="1"/>
  <c r="S130" i="1"/>
  <c r="T130" i="1" s="1"/>
  <c r="R130" i="1"/>
  <c r="S129" i="1"/>
  <c r="R129" i="1"/>
  <c r="S128" i="1"/>
  <c r="T128" i="1" s="1"/>
  <c r="R128" i="1"/>
  <c r="S127" i="1"/>
  <c r="R127" i="1"/>
  <c r="T127" i="1" s="1"/>
  <c r="S126" i="1"/>
  <c r="R126" i="1"/>
  <c r="S125" i="1"/>
  <c r="R125" i="1"/>
  <c r="S124" i="1"/>
  <c r="R124" i="1"/>
  <c r="S123" i="1"/>
  <c r="R123" i="1"/>
  <c r="S122" i="1"/>
  <c r="T122" i="1" s="1"/>
  <c r="R122" i="1"/>
  <c r="S121" i="1"/>
  <c r="R121" i="1"/>
  <c r="S120" i="1"/>
  <c r="T120" i="1" s="1"/>
  <c r="R120" i="1"/>
  <c r="S119" i="1"/>
  <c r="R119" i="1"/>
  <c r="T119" i="1" s="1"/>
  <c r="S118" i="1"/>
  <c r="R118" i="1"/>
  <c r="S117" i="1"/>
  <c r="R117" i="1"/>
  <c r="S116" i="1"/>
  <c r="R116" i="1"/>
  <c r="S114" i="1"/>
  <c r="R114" i="1"/>
  <c r="S113" i="1"/>
  <c r="R113" i="1"/>
  <c r="S112" i="1"/>
  <c r="R112" i="1"/>
  <c r="S111" i="1"/>
  <c r="T111" i="1" s="1"/>
  <c r="R111" i="1"/>
  <c r="S110" i="1"/>
  <c r="R110" i="1"/>
  <c r="S109" i="1"/>
  <c r="T109" i="1" s="1"/>
  <c r="R109" i="1"/>
  <c r="S108" i="1"/>
  <c r="R108" i="1"/>
  <c r="S107" i="1"/>
  <c r="R107" i="1"/>
  <c r="S106" i="1"/>
  <c r="R106" i="1"/>
  <c r="S105" i="1"/>
  <c r="R105" i="1"/>
  <c r="S104" i="1"/>
  <c r="R104" i="1"/>
  <c r="S103" i="1"/>
  <c r="T103" i="1" s="1"/>
  <c r="R103" i="1"/>
  <c r="S102" i="1"/>
  <c r="R102" i="1"/>
  <c r="S101" i="1"/>
  <c r="T101" i="1" s="1"/>
  <c r="R101" i="1"/>
  <c r="S100" i="1"/>
  <c r="R100" i="1"/>
  <c r="T99" i="1"/>
  <c r="S99" i="1"/>
  <c r="R99" i="1"/>
  <c r="S98" i="1"/>
  <c r="R98" i="1"/>
  <c r="S97" i="1"/>
  <c r="R97" i="1"/>
  <c r="S96" i="1"/>
  <c r="R96" i="1"/>
  <c r="S95" i="1"/>
  <c r="T95" i="1" s="1"/>
  <c r="R95" i="1"/>
  <c r="S94" i="1"/>
  <c r="R94" i="1"/>
  <c r="S93" i="1"/>
  <c r="T93" i="1" s="1"/>
  <c r="R93" i="1"/>
  <c r="S92" i="1"/>
  <c r="R92" i="1"/>
  <c r="S91" i="1"/>
  <c r="R91" i="1"/>
  <c r="S90" i="1"/>
  <c r="R90" i="1"/>
  <c r="S89" i="1"/>
  <c r="R89" i="1"/>
  <c r="S88" i="1"/>
  <c r="R88" i="1"/>
  <c r="S87" i="1"/>
  <c r="T87" i="1" s="1"/>
  <c r="R87" i="1"/>
  <c r="S86" i="1"/>
  <c r="R86" i="1"/>
  <c r="S85" i="1"/>
  <c r="T85" i="1" s="1"/>
  <c r="R85" i="1"/>
  <c r="S84" i="1"/>
  <c r="R84" i="1"/>
  <c r="S83" i="1"/>
  <c r="R83" i="1"/>
  <c r="T83" i="1" s="1"/>
  <c r="S82" i="1"/>
  <c r="R82" i="1"/>
  <c r="S81" i="1"/>
  <c r="R81" i="1"/>
  <c r="S80" i="1"/>
  <c r="R80" i="1"/>
  <c r="S79" i="1"/>
  <c r="R79" i="1"/>
  <c r="S78" i="1"/>
  <c r="T78" i="1" s="1"/>
  <c r="R78" i="1"/>
  <c r="S77" i="1"/>
  <c r="R77" i="1"/>
  <c r="S76" i="1"/>
  <c r="R76" i="1"/>
  <c r="S75" i="1"/>
  <c r="R75" i="1"/>
  <c r="T75" i="1" s="1"/>
  <c r="S74" i="1"/>
  <c r="R74" i="1"/>
  <c r="S73" i="1"/>
  <c r="R73" i="1"/>
  <c r="S72" i="1"/>
  <c r="R72" i="1"/>
  <c r="S71" i="1"/>
  <c r="R71" i="1"/>
  <c r="S70" i="1"/>
  <c r="T70" i="1" s="1"/>
  <c r="R70" i="1"/>
  <c r="S69" i="1"/>
  <c r="R69" i="1"/>
  <c r="S68" i="1"/>
  <c r="R68" i="1"/>
  <c r="S67" i="1"/>
  <c r="T67" i="1" s="1"/>
  <c r="R67" i="1"/>
  <c r="S66" i="1"/>
  <c r="R66" i="1"/>
  <c r="S65" i="1"/>
  <c r="R65" i="1"/>
  <c r="S64" i="1"/>
  <c r="R64" i="1"/>
  <c r="S63" i="1"/>
  <c r="T63" i="1" s="1"/>
  <c r="R63" i="1"/>
  <c r="S62" i="1"/>
  <c r="T62" i="1" s="1"/>
  <c r="R62" i="1"/>
  <c r="S61" i="1"/>
  <c r="T61" i="1" s="1"/>
  <c r="R61" i="1"/>
  <c r="S60" i="1"/>
  <c r="R60" i="1"/>
  <c r="S59" i="1"/>
  <c r="R59" i="1"/>
  <c r="S58" i="1"/>
  <c r="R58" i="1"/>
  <c r="S57" i="1"/>
  <c r="R57" i="1"/>
  <c r="S56" i="1"/>
  <c r="R56" i="1"/>
  <c r="S55" i="1"/>
  <c r="T55" i="1" s="1"/>
  <c r="R55" i="1"/>
  <c r="S54" i="1"/>
  <c r="T54" i="1" s="1"/>
  <c r="R54" i="1"/>
  <c r="S53" i="1"/>
  <c r="T53" i="1" s="1"/>
  <c r="R53" i="1"/>
  <c r="S52" i="1"/>
  <c r="R52" i="1"/>
  <c r="T51" i="1"/>
  <c r="S51" i="1"/>
  <c r="R51" i="1"/>
  <c r="S50" i="1"/>
  <c r="R50" i="1"/>
  <c r="S49" i="1"/>
  <c r="R49" i="1"/>
  <c r="S48" i="1"/>
  <c r="R48" i="1"/>
  <c r="S47" i="1"/>
  <c r="T47" i="1" s="1"/>
  <c r="R47" i="1"/>
  <c r="S46" i="1"/>
  <c r="R46" i="1"/>
  <c r="S45" i="1"/>
  <c r="T45" i="1" s="1"/>
  <c r="R45" i="1"/>
  <c r="S44" i="1"/>
  <c r="R44" i="1"/>
  <c r="S43" i="1"/>
  <c r="R43" i="1"/>
  <c r="S42" i="1"/>
  <c r="R42" i="1"/>
  <c r="S41" i="1"/>
  <c r="R41" i="1"/>
  <c r="S40" i="1"/>
  <c r="R40" i="1"/>
  <c r="S39" i="1"/>
  <c r="T39" i="1" s="1"/>
  <c r="R39" i="1"/>
  <c r="S38" i="1"/>
  <c r="R38" i="1"/>
  <c r="S37" i="1"/>
  <c r="T37" i="1" s="1"/>
  <c r="R37" i="1"/>
  <c r="S36" i="1"/>
  <c r="R36" i="1"/>
  <c r="T35" i="1"/>
  <c r="S35" i="1"/>
  <c r="R35" i="1"/>
  <c r="S34" i="1"/>
  <c r="R34" i="1"/>
  <c r="S33" i="1"/>
  <c r="R33" i="1"/>
  <c r="S32" i="1"/>
  <c r="R32" i="1"/>
  <c r="S31" i="1"/>
  <c r="T31" i="1" s="1"/>
  <c r="R31" i="1"/>
  <c r="S30" i="1"/>
  <c r="T30" i="1" s="1"/>
  <c r="R30" i="1"/>
  <c r="S29" i="1"/>
  <c r="T29" i="1" s="1"/>
  <c r="R29" i="1"/>
  <c r="S28" i="1"/>
  <c r="R28" i="1"/>
  <c r="S27" i="1"/>
  <c r="R27" i="1"/>
  <c r="S26" i="1"/>
  <c r="R26" i="1"/>
  <c r="S25" i="1"/>
  <c r="R25" i="1"/>
  <c r="S24" i="1"/>
  <c r="R24" i="1"/>
  <c r="S23" i="1"/>
  <c r="T23" i="1" s="1"/>
  <c r="R23" i="1"/>
  <c r="S22" i="1"/>
  <c r="T22" i="1" s="1"/>
  <c r="R22" i="1"/>
  <c r="S21" i="1"/>
  <c r="T21" i="1" s="1"/>
  <c r="R21" i="1"/>
  <c r="S20" i="1"/>
  <c r="R20" i="1"/>
  <c r="S19" i="1"/>
  <c r="R19" i="1"/>
  <c r="T19" i="1" s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T11" i="1" s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  <c r="J152" i="1"/>
  <c r="J5" i="1"/>
  <c r="J6" i="1"/>
  <c r="K6" i="1" s="1"/>
  <c r="J7" i="1"/>
  <c r="J8" i="1"/>
  <c r="K8" i="1"/>
  <c r="J9" i="1"/>
  <c r="J10" i="1"/>
  <c r="K10" i="1" s="1"/>
  <c r="J11" i="1"/>
  <c r="J12" i="1"/>
  <c r="K12" i="1" s="1"/>
  <c r="J13" i="1"/>
  <c r="J14" i="1"/>
  <c r="J15" i="1"/>
  <c r="K15" i="1" s="1"/>
  <c r="J16" i="1"/>
  <c r="J17" i="1"/>
  <c r="J18" i="1"/>
  <c r="K18" i="1" s="1"/>
  <c r="J19" i="1"/>
  <c r="J20" i="1"/>
  <c r="J21" i="1"/>
  <c r="J22" i="1"/>
  <c r="K22" i="1" s="1"/>
  <c r="J23" i="1"/>
  <c r="J24" i="1"/>
  <c r="K24" i="1"/>
  <c r="J25" i="1"/>
  <c r="J26" i="1"/>
  <c r="K26" i="1" s="1"/>
  <c r="J27" i="1"/>
  <c r="J28" i="1"/>
  <c r="K28" i="1" s="1"/>
  <c r="J29" i="1"/>
  <c r="J30" i="1"/>
  <c r="J31" i="1"/>
  <c r="K31" i="1" s="1"/>
  <c r="J32" i="1"/>
  <c r="K32" i="1" s="1"/>
  <c r="J33" i="1"/>
  <c r="J34" i="1"/>
  <c r="K34" i="1" s="1"/>
  <c r="J35" i="1"/>
  <c r="J36" i="1"/>
  <c r="J37" i="1"/>
  <c r="J38" i="1"/>
  <c r="K38" i="1" s="1"/>
  <c r="J39" i="1"/>
  <c r="J40" i="1"/>
  <c r="J41" i="1"/>
  <c r="J42" i="1"/>
  <c r="K42" i="1" s="1"/>
  <c r="J43" i="1"/>
  <c r="J44" i="1"/>
  <c r="K44" i="1"/>
  <c r="J45" i="1"/>
  <c r="J46" i="1"/>
  <c r="J47" i="1"/>
  <c r="K47" i="1" s="1"/>
  <c r="J48" i="1"/>
  <c r="K48" i="1" s="1"/>
  <c r="J49" i="1"/>
  <c r="J50" i="1"/>
  <c r="K50" i="1" s="1"/>
  <c r="J51" i="1"/>
  <c r="J52" i="1"/>
  <c r="K52" i="1" s="1"/>
  <c r="J53" i="1"/>
  <c r="J54" i="1"/>
  <c r="K54" i="1" s="1"/>
  <c r="J55" i="1"/>
  <c r="J56" i="1"/>
  <c r="J57" i="1"/>
  <c r="J58" i="1"/>
  <c r="K58" i="1" s="1"/>
  <c r="J59" i="1"/>
  <c r="J60" i="1"/>
  <c r="J61" i="1"/>
  <c r="J62" i="1"/>
  <c r="J63" i="1"/>
  <c r="J64" i="1"/>
  <c r="K64" i="1"/>
  <c r="J65" i="1"/>
  <c r="J66" i="1"/>
  <c r="K66" i="1" s="1"/>
  <c r="J68" i="1"/>
  <c r="K68" i="1"/>
  <c r="J69" i="1"/>
  <c r="J70" i="1"/>
  <c r="J71" i="1"/>
  <c r="J72" i="1"/>
  <c r="K72" i="1" s="1"/>
  <c r="J73" i="1"/>
  <c r="J74" i="1"/>
  <c r="J76" i="1"/>
  <c r="K76" i="1" s="1"/>
  <c r="J77" i="1"/>
  <c r="J78" i="1"/>
  <c r="K78" i="1" s="1"/>
  <c r="J79" i="1"/>
  <c r="J80" i="1"/>
  <c r="K80" i="1"/>
  <c r="J81" i="1"/>
  <c r="J82" i="1"/>
  <c r="J83" i="1"/>
  <c r="J84" i="1"/>
  <c r="K84" i="1" s="1"/>
  <c r="J85" i="1"/>
  <c r="J86" i="1"/>
  <c r="J87" i="1"/>
  <c r="J88" i="1"/>
  <c r="K88" i="1" s="1"/>
  <c r="J89" i="1"/>
  <c r="J90" i="1"/>
  <c r="K90" i="1" s="1"/>
  <c r="J91" i="1"/>
  <c r="J92" i="1"/>
  <c r="K92" i="1" s="1"/>
  <c r="J93" i="1"/>
  <c r="J94" i="1"/>
  <c r="K94" i="1" s="1"/>
  <c r="J95" i="1"/>
  <c r="J96" i="1"/>
  <c r="K96" i="1"/>
  <c r="J97" i="1"/>
  <c r="J98" i="1"/>
  <c r="K98" i="1" s="1"/>
  <c r="J99" i="1"/>
  <c r="J100" i="1"/>
  <c r="K100" i="1"/>
  <c r="J101" i="1"/>
  <c r="J102" i="1"/>
  <c r="J103" i="1"/>
  <c r="J104" i="1"/>
  <c r="K104" i="1" s="1"/>
  <c r="J105" i="1"/>
  <c r="J106" i="1"/>
  <c r="J107" i="1"/>
  <c r="J108" i="1"/>
  <c r="K108" i="1" s="1"/>
  <c r="J109" i="1"/>
  <c r="J110" i="1"/>
  <c r="J111" i="1"/>
  <c r="J112" i="1"/>
  <c r="K112" i="1"/>
  <c r="J113" i="1"/>
  <c r="J116" i="1"/>
  <c r="J117" i="1"/>
  <c r="J118" i="1"/>
  <c r="K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K150" i="1"/>
  <c r="J151" i="1"/>
  <c r="J4" i="1"/>
  <c r="I150" i="1"/>
  <c r="I5" i="1"/>
  <c r="I6" i="1"/>
  <c r="I7" i="1"/>
  <c r="I8" i="1"/>
  <c r="I9" i="1"/>
  <c r="I10" i="1"/>
  <c r="I11" i="1"/>
  <c r="I12" i="1"/>
  <c r="I13" i="1"/>
  <c r="I14" i="1"/>
  <c r="I15" i="1"/>
  <c r="I16" i="1"/>
  <c r="K16" i="1" s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K40" i="1" s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K56" i="1" s="1"/>
  <c r="I57" i="1"/>
  <c r="I58" i="1"/>
  <c r="I59" i="1"/>
  <c r="I60" i="1"/>
  <c r="K60" i="1" s="1"/>
  <c r="I61" i="1"/>
  <c r="I62" i="1"/>
  <c r="I63" i="1"/>
  <c r="I64" i="1"/>
  <c r="I65" i="1"/>
  <c r="I66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K136" i="1" s="1"/>
  <c r="I137" i="1"/>
  <c r="I138" i="1"/>
  <c r="I139" i="1"/>
  <c r="I140" i="1"/>
  <c r="K140" i="1" s="1"/>
  <c r="I141" i="1"/>
  <c r="I142" i="1"/>
  <c r="I143" i="1"/>
  <c r="I144" i="1"/>
  <c r="K144" i="1" s="1"/>
  <c r="I145" i="1"/>
  <c r="I146" i="1"/>
  <c r="I147" i="1"/>
  <c r="I148" i="1"/>
  <c r="K148" i="1" s="1"/>
  <c r="I149" i="1"/>
  <c r="I151" i="1"/>
  <c r="I152" i="1"/>
  <c r="I4" i="1"/>
  <c r="K111" i="1" l="1"/>
  <c r="K107" i="1"/>
  <c r="K110" i="1"/>
  <c r="K106" i="1"/>
  <c r="K20" i="1"/>
  <c r="T86" i="1"/>
  <c r="T94" i="1"/>
  <c r="AL40" i="1"/>
  <c r="BT82" i="1"/>
  <c r="BT88" i="1"/>
  <c r="BT90" i="1"/>
  <c r="BT96" i="1"/>
  <c r="BT98" i="1"/>
  <c r="BT113" i="1"/>
  <c r="BT116" i="1"/>
  <c r="BT118" i="1"/>
  <c r="BT133" i="1"/>
  <c r="BT135" i="1"/>
  <c r="BT141" i="1"/>
  <c r="BT143" i="1"/>
  <c r="BT149" i="1"/>
  <c r="BT151" i="1"/>
  <c r="CC4" i="1"/>
  <c r="CC72" i="1"/>
  <c r="CL24" i="1"/>
  <c r="CL26" i="1"/>
  <c r="K4" i="1"/>
  <c r="K129" i="1"/>
  <c r="K125" i="1"/>
  <c r="K121" i="1"/>
  <c r="K82" i="1"/>
  <c r="K79" i="1"/>
  <c r="K74" i="1"/>
  <c r="K70" i="1"/>
  <c r="K63" i="1"/>
  <c r="K36" i="1"/>
  <c r="T6" i="1"/>
  <c r="T14" i="1"/>
  <c r="T59" i="1"/>
  <c r="AC45" i="1"/>
  <c r="AC53" i="1"/>
  <c r="AC76" i="1"/>
  <c r="AC78" i="1"/>
  <c r="AC84" i="1"/>
  <c r="AC86" i="1"/>
  <c r="AC90" i="1"/>
  <c r="AC147" i="1"/>
  <c r="AC149" i="1"/>
  <c r="AL4" i="1"/>
  <c r="AL88" i="1"/>
  <c r="AL92" i="1"/>
  <c r="AL100" i="1"/>
  <c r="BT40" i="1"/>
  <c r="BT42" i="1"/>
  <c r="BT44" i="1"/>
  <c r="BT46" i="1"/>
  <c r="BT53" i="1"/>
  <c r="BT55" i="1"/>
  <c r="BT58" i="1"/>
  <c r="BT60" i="1"/>
  <c r="BT62" i="1"/>
  <c r="BT67" i="1"/>
  <c r="BT71" i="1"/>
  <c r="CC28" i="1"/>
  <c r="CC32" i="1"/>
  <c r="CC44" i="1"/>
  <c r="CC48" i="1"/>
  <c r="CC52" i="1"/>
  <c r="CC121" i="1"/>
  <c r="CC123" i="1"/>
  <c r="CC129" i="1"/>
  <c r="CC131" i="1"/>
  <c r="CC137" i="1"/>
  <c r="CC139" i="1"/>
  <c r="CL5" i="1"/>
  <c r="CL9" i="1"/>
  <c r="CL13" i="1"/>
  <c r="CL19" i="1"/>
  <c r="CL30" i="1"/>
  <c r="CL46" i="1"/>
  <c r="CL48" i="1"/>
  <c r="CL50" i="1"/>
  <c r="CL61" i="1"/>
  <c r="CL66" i="1"/>
  <c r="CL74" i="1"/>
  <c r="CL78" i="1"/>
  <c r="CL94" i="1"/>
  <c r="K95" i="1"/>
  <c r="K91" i="1"/>
  <c r="AC18" i="1"/>
  <c r="AC111" i="1"/>
  <c r="AC122" i="1"/>
  <c r="BK4" i="1"/>
  <c r="BT7" i="1"/>
  <c r="BT15" i="1"/>
  <c r="CC88" i="1"/>
  <c r="CL103" i="1"/>
  <c r="CL105" i="1"/>
  <c r="CL143" i="1"/>
  <c r="CL145" i="1"/>
  <c r="CU27" i="1"/>
  <c r="CU38" i="1"/>
  <c r="CU42" i="1"/>
  <c r="CU70" i="1"/>
  <c r="CU74" i="1"/>
  <c r="CU78" i="1"/>
  <c r="CU86" i="1"/>
  <c r="CU95" i="1"/>
  <c r="CU120" i="1"/>
  <c r="CU122" i="1"/>
  <c r="CU128" i="1"/>
  <c r="CU130" i="1"/>
  <c r="K146" i="1"/>
  <c r="K142" i="1"/>
  <c r="K138" i="1"/>
  <c r="K134" i="1"/>
  <c r="K130" i="1"/>
  <c r="K126" i="1"/>
  <c r="K122" i="1"/>
  <c r="K128" i="1"/>
  <c r="K124" i="1"/>
  <c r="K120" i="1"/>
  <c r="K117" i="1"/>
  <c r="K102" i="1"/>
  <c r="K86" i="1"/>
  <c r="K62" i="1"/>
  <c r="K59" i="1"/>
  <c r="K46" i="1"/>
  <c r="K43" i="1"/>
  <c r="K30" i="1"/>
  <c r="K27" i="1"/>
  <c r="K14" i="1"/>
  <c r="K11" i="1"/>
  <c r="T5" i="1"/>
  <c r="T7" i="1"/>
  <c r="T13" i="1"/>
  <c r="T15" i="1"/>
  <c r="T27" i="1"/>
  <c r="T38" i="1"/>
  <c r="T46" i="1"/>
  <c r="T69" i="1"/>
  <c r="T71" i="1"/>
  <c r="T77" i="1"/>
  <c r="T79" i="1"/>
  <c r="T91" i="1"/>
  <c r="T102" i="1"/>
  <c r="T110" i="1"/>
  <c r="T123" i="1"/>
  <c r="T135" i="1"/>
  <c r="T144" i="1"/>
  <c r="T146" i="1"/>
  <c r="T152" i="1"/>
  <c r="AC5" i="1"/>
  <c r="AC15" i="1"/>
  <c r="AC23" i="1"/>
  <c r="AC28" i="1"/>
  <c r="AC30" i="1"/>
  <c r="AC36" i="1"/>
  <c r="AC38" i="1"/>
  <c r="AC50" i="1"/>
  <c r="AC61" i="1"/>
  <c r="AC69" i="1"/>
  <c r="AC79" i="1"/>
  <c r="AC87" i="1"/>
  <c r="AC92" i="1"/>
  <c r="AC94" i="1"/>
  <c r="AC100" i="1"/>
  <c r="AC102" i="1"/>
  <c r="AC114" i="1"/>
  <c r="AC119" i="1"/>
  <c r="AC127" i="1"/>
  <c r="AC132" i="1"/>
  <c r="AC134" i="1"/>
  <c r="AC140" i="1"/>
  <c r="AC142" i="1"/>
  <c r="AL8" i="1"/>
  <c r="AL19" i="1"/>
  <c r="AL23" i="1"/>
  <c r="AL35" i="1"/>
  <c r="AL44" i="1"/>
  <c r="AL56" i="1"/>
  <c r="AL60" i="1"/>
  <c r="AL91" i="1"/>
  <c r="AL104" i="1"/>
  <c r="AL116" i="1"/>
  <c r="AL128" i="1"/>
  <c r="AL137" i="1"/>
  <c r="AL139" i="1"/>
  <c r="AL145" i="1"/>
  <c r="AL147" i="1"/>
  <c r="AS4" i="1"/>
  <c r="BT21" i="1"/>
  <c r="BT23" i="1"/>
  <c r="BT33" i="1"/>
  <c r="BT35" i="1"/>
  <c r="BT63" i="1"/>
  <c r="BT74" i="1"/>
  <c r="BT87" i="1"/>
  <c r="BT95" i="1"/>
  <c r="BT104" i="1"/>
  <c r="BT106" i="1"/>
  <c r="BT126" i="1"/>
  <c r="BT136" i="1"/>
  <c r="CC23" i="1"/>
  <c r="CC31" i="1"/>
  <c r="CC47" i="1"/>
  <c r="CC60" i="1"/>
  <c r="CC76" i="1"/>
  <c r="CC96" i="1"/>
  <c r="CC107" i="1"/>
  <c r="CC113" i="1"/>
  <c r="CC116" i="1"/>
  <c r="CC145" i="1"/>
  <c r="CC147" i="1"/>
  <c r="CL21" i="1"/>
  <c r="CL37" i="1"/>
  <c r="CL39" i="1"/>
  <c r="CL54" i="1"/>
  <c r="CL56" i="1"/>
  <c r="CL58" i="1"/>
  <c r="CL80" i="1"/>
  <c r="CL82" i="1"/>
  <c r="CL86" i="1"/>
  <c r="CL90" i="1"/>
  <c r="CL122" i="1"/>
  <c r="CL126" i="1"/>
  <c r="CL130" i="1"/>
  <c r="CU6" i="1"/>
  <c r="CU10" i="1"/>
  <c r="CU14" i="1"/>
  <c r="CU22" i="1"/>
  <c r="CU31" i="1"/>
  <c r="CU90" i="1"/>
  <c r="CU107" i="1"/>
  <c r="CU136" i="1"/>
  <c r="CU138" i="1"/>
  <c r="CU144" i="1"/>
  <c r="CU146" i="1"/>
  <c r="T43" i="1"/>
  <c r="T107" i="1"/>
  <c r="T151" i="1"/>
  <c r="AC31" i="1"/>
  <c r="AC39" i="1"/>
  <c r="AC66" i="1"/>
  <c r="AC95" i="1"/>
  <c r="AC103" i="1"/>
  <c r="AL20" i="1"/>
  <c r="AL32" i="1"/>
  <c r="AL59" i="1"/>
  <c r="AL144" i="1"/>
  <c r="CC20" i="1"/>
  <c r="CC79" i="1"/>
  <c r="CC112" i="1"/>
  <c r="CC122" i="1"/>
  <c r="CC124" i="1"/>
  <c r="CC132" i="1"/>
  <c r="CC138" i="1"/>
  <c r="CC140" i="1"/>
  <c r="CL4" i="1"/>
  <c r="CL45" i="1"/>
  <c r="CL64" i="1"/>
  <c r="CL79" i="1"/>
  <c r="CL83" i="1"/>
  <c r="CL98" i="1"/>
  <c r="CL106" i="1"/>
  <c r="CL138" i="1"/>
  <c r="CL146" i="1"/>
  <c r="K103" i="1"/>
  <c r="K87" i="1"/>
  <c r="K71" i="1"/>
  <c r="K55" i="1"/>
  <c r="K39" i="1"/>
  <c r="K23" i="1"/>
  <c r="K7" i="1"/>
  <c r="K132" i="1"/>
  <c r="K116" i="1"/>
  <c r="K99" i="1"/>
  <c r="K83" i="1"/>
  <c r="K51" i="1"/>
  <c r="K35" i="1"/>
  <c r="K19" i="1"/>
  <c r="K131" i="1"/>
  <c r="K123" i="1"/>
  <c r="K109" i="1"/>
  <c r="K101" i="1"/>
  <c r="K93" i="1"/>
  <c r="K85" i="1"/>
  <c r="K77" i="1"/>
  <c r="K69" i="1"/>
  <c r="K61" i="1"/>
  <c r="K53" i="1"/>
  <c r="K45" i="1"/>
  <c r="K37" i="1"/>
  <c r="K29" i="1"/>
  <c r="K21" i="1"/>
  <c r="K13" i="1"/>
  <c r="K5" i="1"/>
  <c r="T8" i="1"/>
  <c r="T10" i="1"/>
  <c r="T24" i="1"/>
  <c r="T26" i="1"/>
  <c r="T40" i="1"/>
  <c r="T42" i="1"/>
  <c r="T56" i="1"/>
  <c r="T58" i="1"/>
  <c r="T72" i="1"/>
  <c r="T74" i="1"/>
  <c r="T88" i="1"/>
  <c r="T90" i="1"/>
  <c r="T104" i="1"/>
  <c r="T106" i="1"/>
  <c r="T118" i="1"/>
  <c r="T125" i="1"/>
  <c r="T134" i="1"/>
  <c r="T141" i="1"/>
  <c r="T150" i="1"/>
  <c r="AC8" i="1"/>
  <c r="AC17" i="1"/>
  <c r="AC19" i="1"/>
  <c r="AC24" i="1"/>
  <c r="AC33" i="1"/>
  <c r="AC35" i="1"/>
  <c r="AC40" i="1"/>
  <c r="AC49" i="1"/>
  <c r="AC51" i="1"/>
  <c r="AC56" i="1"/>
  <c r="AC65" i="1"/>
  <c r="AC67" i="1"/>
  <c r="AC72" i="1"/>
  <c r="AC81" i="1"/>
  <c r="AC83" i="1"/>
  <c r="AC88" i="1"/>
  <c r="AC97" i="1"/>
  <c r="AC99" i="1"/>
  <c r="AC104" i="1"/>
  <c r="AC113" i="1"/>
  <c r="AC121" i="1"/>
  <c r="AC123" i="1"/>
  <c r="AC128" i="1"/>
  <c r="AC135" i="1"/>
  <c r="AC137" i="1"/>
  <c r="AC144" i="1"/>
  <c r="AC151" i="1"/>
  <c r="AL31" i="1"/>
  <c r="AL63" i="1"/>
  <c r="AL95" i="1"/>
  <c r="AL125" i="1"/>
  <c r="AL127" i="1"/>
  <c r="AL141" i="1"/>
  <c r="AL143" i="1"/>
  <c r="BT28" i="1"/>
  <c r="BT30" i="1"/>
  <c r="BT37" i="1"/>
  <c r="BT48" i="1"/>
  <c r="BT50" i="1"/>
  <c r="BT69" i="1"/>
  <c r="BT73" i="1"/>
  <c r="BT75" i="1"/>
  <c r="CL15" i="1"/>
  <c r="CL31" i="1"/>
  <c r="CL63" i="1"/>
  <c r="CL70" i="1"/>
  <c r="CU46" i="1"/>
  <c r="CU110" i="1"/>
  <c r="CU143" i="1"/>
  <c r="K152" i="1"/>
  <c r="K127" i="1"/>
  <c r="K119" i="1"/>
  <c r="K113" i="1"/>
  <c r="K105" i="1"/>
  <c r="K97" i="1"/>
  <c r="K89" i="1"/>
  <c r="K81" i="1"/>
  <c r="K73" i="1"/>
  <c r="K65" i="1"/>
  <c r="K57" i="1"/>
  <c r="K49" i="1"/>
  <c r="K41" i="1"/>
  <c r="K33" i="1"/>
  <c r="K25" i="1"/>
  <c r="K17" i="1"/>
  <c r="K9" i="1"/>
  <c r="T16" i="1"/>
  <c r="T18" i="1"/>
  <c r="T32" i="1"/>
  <c r="T34" i="1"/>
  <c r="T48" i="1"/>
  <c r="T50" i="1"/>
  <c r="T64" i="1"/>
  <c r="T66" i="1"/>
  <c r="T80" i="1"/>
  <c r="T82" i="1"/>
  <c r="T96" i="1"/>
  <c r="T98" i="1"/>
  <c r="T112" i="1"/>
  <c r="T114" i="1"/>
  <c r="T117" i="1"/>
  <c r="T126" i="1"/>
  <c r="T133" i="1"/>
  <c r="T142" i="1"/>
  <c r="T149" i="1"/>
  <c r="AC9" i="1"/>
  <c r="AC11" i="1"/>
  <c r="AC16" i="1"/>
  <c r="AC25" i="1"/>
  <c r="AC27" i="1"/>
  <c r="AC32" i="1"/>
  <c r="AC41" i="1"/>
  <c r="AC43" i="1"/>
  <c r="AC48" i="1"/>
  <c r="AC57" i="1"/>
  <c r="AC59" i="1"/>
  <c r="AC64" i="1"/>
  <c r="AC73" i="1"/>
  <c r="AC75" i="1"/>
  <c r="AC80" i="1"/>
  <c r="AC89" i="1"/>
  <c r="AC91" i="1"/>
  <c r="AC96" i="1"/>
  <c r="AC105" i="1"/>
  <c r="AC107" i="1"/>
  <c r="AC112" i="1"/>
  <c r="AC120" i="1"/>
  <c r="AC129" i="1"/>
  <c r="AC136" i="1"/>
  <c r="AC143" i="1"/>
  <c r="AC145" i="1"/>
  <c r="AC152" i="1"/>
  <c r="AL15" i="1"/>
  <c r="AL47" i="1"/>
  <c r="AL79" i="1"/>
  <c r="AL111" i="1"/>
  <c r="AL117" i="1"/>
  <c r="AL119" i="1"/>
  <c r="AL126" i="1"/>
  <c r="AL133" i="1"/>
  <c r="AL135" i="1"/>
  <c r="AL142" i="1"/>
  <c r="AL149" i="1"/>
  <c r="AL151" i="1"/>
  <c r="BB4" i="1"/>
  <c r="BT5" i="1"/>
  <c r="BT16" i="1"/>
  <c r="BT18" i="1"/>
  <c r="BT25" i="1"/>
  <c r="BT27" i="1"/>
  <c r="BT64" i="1"/>
  <c r="BT76" i="1"/>
  <c r="BT78" i="1"/>
  <c r="CL23" i="1"/>
  <c r="CL47" i="1"/>
  <c r="CL102" i="1"/>
  <c r="CL142" i="1"/>
  <c r="CU39" i="1"/>
  <c r="CU103" i="1"/>
  <c r="CL55" i="1"/>
  <c r="CU19" i="1"/>
  <c r="CU71" i="1"/>
  <c r="CU83" i="1"/>
  <c r="CU127" i="1"/>
  <c r="BT4" i="1"/>
  <c r="BT6" i="1"/>
  <c r="BT13" i="1"/>
  <c r="BT20" i="1"/>
  <c r="BT22" i="1"/>
  <c r="BT29" i="1"/>
  <c r="BT36" i="1"/>
  <c r="BT38" i="1"/>
  <c r="BT45" i="1"/>
  <c r="BT52" i="1"/>
  <c r="BT54" i="1"/>
  <c r="BT61" i="1"/>
  <c r="BT68" i="1"/>
  <c r="BT70" i="1"/>
  <c r="BT77" i="1"/>
  <c r="BT84" i="1"/>
  <c r="BT86" i="1"/>
  <c r="BT93" i="1"/>
  <c r="BT100" i="1"/>
  <c r="BT102" i="1"/>
  <c r="BT109" i="1"/>
  <c r="BT121" i="1"/>
  <c r="BT130" i="1"/>
  <c r="BT132" i="1"/>
  <c r="BT137" i="1"/>
  <c r="BT144" i="1"/>
  <c r="BT146" i="1"/>
  <c r="CC19" i="1"/>
  <c r="CC51" i="1"/>
  <c r="CC83" i="1"/>
  <c r="CC125" i="1"/>
  <c r="CC127" i="1"/>
  <c r="CC141" i="1"/>
  <c r="CC143" i="1"/>
  <c r="CL69" i="1"/>
  <c r="CL71" i="1"/>
  <c r="CL76" i="1"/>
  <c r="CL85" i="1"/>
  <c r="CL92" i="1"/>
  <c r="CL96" i="1"/>
  <c r="CL99" i="1"/>
  <c r="CL101" i="1"/>
  <c r="CL112" i="1"/>
  <c r="CL120" i="1"/>
  <c r="CL123" i="1"/>
  <c r="CL125" i="1"/>
  <c r="CL136" i="1"/>
  <c r="CL139" i="1"/>
  <c r="CL141" i="1"/>
  <c r="CL152" i="1"/>
  <c r="CU18" i="1"/>
  <c r="CU50" i="1"/>
  <c r="CU82" i="1"/>
  <c r="CU117" i="1"/>
  <c r="CU124" i="1"/>
  <c r="CU126" i="1"/>
  <c r="CU133" i="1"/>
  <c r="CU140" i="1"/>
  <c r="CU142" i="1"/>
  <c r="CU149" i="1"/>
  <c r="BT85" i="1"/>
  <c r="BT92" i="1"/>
  <c r="BT94" i="1"/>
  <c r="BT101" i="1"/>
  <c r="BT108" i="1"/>
  <c r="BT110" i="1"/>
  <c r="BT120" i="1"/>
  <c r="BT122" i="1"/>
  <c r="BT124" i="1"/>
  <c r="BT129" i="1"/>
  <c r="BT138" i="1"/>
  <c r="BT145" i="1"/>
  <c r="BT152" i="1"/>
  <c r="CC35" i="1"/>
  <c r="CC67" i="1"/>
  <c r="CC99" i="1"/>
  <c r="CC111" i="1"/>
  <c r="CC117" i="1"/>
  <c r="CC119" i="1"/>
  <c r="CC133" i="1"/>
  <c r="CC135" i="1"/>
  <c r="CC149" i="1"/>
  <c r="CC151" i="1"/>
  <c r="CL68" i="1"/>
  <c r="CL77" i="1"/>
  <c r="CL84" i="1"/>
  <c r="CL91" i="1"/>
  <c r="CL93" i="1"/>
  <c r="CL107" i="1"/>
  <c r="CL109" i="1"/>
  <c r="CL117" i="1"/>
  <c r="CL131" i="1"/>
  <c r="CL133" i="1"/>
  <c r="CL147" i="1"/>
  <c r="CL149" i="1"/>
  <c r="CU34" i="1"/>
  <c r="CU66" i="1"/>
  <c r="CU98" i="1"/>
  <c r="CU116" i="1"/>
  <c r="CU118" i="1"/>
  <c r="CU132" i="1"/>
  <c r="CU134" i="1"/>
  <c r="CU148" i="1"/>
  <c r="CU150" i="1"/>
  <c r="CL17" i="1"/>
  <c r="CL20" i="1"/>
  <c r="CL25" i="1"/>
  <c r="CL28" i="1"/>
  <c r="CL33" i="1"/>
  <c r="CL36" i="1"/>
  <c r="CL41" i="1"/>
  <c r="CL44" i="1"/>
  <c r="CL49" i="1"/>
  <c r="CL52" i="1"/>
  <c r="CL57" i="1"/>
  <c r="CL60" i="1"/>
  <c r="CL72" i="1"/>
  <c r="CL81" i="1"/>
  <c r="CL88" i="1"/>
  <c r="CL95" i="1"/>
  <c r="CL97" i="1"/>
  <c r="CL111" i="1"/>
  <c r="CL113" i="1"/>
  <c r="CL119" i="1"/>
  <c r="CL121" i="1"/>
  <c r="CL135" i="1"/>
  <c r="CL137" i="1"/>
  <c r="CL151" i="1"/>
  <c r="CU26" i="1"/>
  <c r="CU58" i="1"/>
  <c r="AL121" i="1"/>
  <c r="BB6" i="1"/>
  <c r="BB5" i="1"/>
  <c r="BB7" i="1"/>
  <c r="CU5" i="1"/>
  <c r="CU8" i="1"/>
  <c r="CU13" i="1"/>
  <c r="CU16" i="1"/>
  <c r="CU21" i="1"/>
  <c r="CU24" i="1"/>
  <c r="CU29" i="1"/>
  <c r="CU32" i="1"/>
  <c r="CU37" i="1"/>
  <c r="CU40" i="1"/>
  <c r="CU45" i="1"/>
  <c r="CU48" i="1"/>
  <c r="CU53" i="1"/>
  <c r="CU56" i="1"/>
  <c r="CU61" i="1"/>
  <c r="CU64" i="1"/>
  <c r="CU69" i="1"/>
  <c r="CU72" i="1"/>
  <c r="CU77" i="1"/>
  <c r="CU80" i="1"/>
  <c r="CU85" i="1"/>
  <c r="CU88" i="1"/>
  <c r="CU93" i="1"/>
  <c r="CU96" i="1"/>
  <c r="CU101" i="1"/>
  <c r="CU104" i="1"/>
  <c r="CU109" i="1"/>
  <c r="CU112" i="1"/>
  <c r="CU121" i="1"/>
  <c r="CU137" i="1"/>
  <c r="CU125" i="1"/>
  <c r="CU141" i="1"/>
  <c r="CU4" i="1"/>
  <c r="CU9" i="1"/>
  <c r="CU12" i="1"/>
  <c r="CU17" i="1"/>
  <c r="CU20" i="1"/>
  <c r="CU25" i="1"/>
  <c r="CU28" i="1"/>
  <c r="CU33" i="1"/>
  <c r="CU36" i="1"/>
  <c r="CU41" i="1"/>
  <c r="CU44" i="1"/>
  <c r="CU49" i="1"/>
  <c r="CU52" i="1"/>
  <c r="CU57" i="1"/>
  <c r="CU60" i="1"/>
  <c r="CU68" i="1"/>
  <c r="CU73" i="1"/>
  <c r="CU76" i="1"/>
  <c r="CU81" i="1"/>
  <c r="CU84" i="1"/>
  <c r="CU89" i="1"/>
  <c r="CU92" i="1"/>
  <c r="CU97" i="1"/>
  <c r="CU100" i="1"/>
  <c r="CU105" i="1"/>
  <c r="CU108" i="1"/>
  <c r="CU113" i="1"/>
  <c r="CU129" i="1"/>
  <c r="CU145" i="1"/>
  <c r="CC6" i="1"/>
  <c r="CC9" i="1"/>
  <c r="CC14" i="1"/>
  <c r="CC17" i="1"/>
  <c r="CC22" i="1"/>
  <c r="CC25" i="1"/>
  <c r="CC30" i="1"/>
  <c r="CC33" i="1"/>
  <c r="CC38" i="1"/>
  <c r="CC41" i="1"/>
  <c r="CC46" i="1"/>
  <c r="CC49" i="1"/>
  <c r="CC54" i="1"/>
  <c r="CC57" i="1"/>
  <c r="CC62" i="1"/>
  <c r="CC70" i="1"/>
  <c r="CC73" i="1"/>
  <c r="CC78" i="1"/>
  <c r="CC81" i="1"/>
  <c r="CC86" i="1"/>
  <c r="CC89" i="1"/>
  <c r="CC94" i="1"/>
  <c r="CC97" i="1"/>
  <c r="CC102" i="1"/>
  <c r="CC105" i="1"/>
  <c r="CC110" i="1"/>
  <c r="CC126" i="1"/>
  <c r="CC142" i="1"/>
  <c r="CC114" i="1"/>
  <c r="CC130" i="1"/>
  <c r="CC146" i="1"/>
  <c r="CC5" i="1"/>
  <c r="CC10" i="1"/>
  <c r="CC13" i="1"/>
  <c r="CC18" i="1"/>
  <c r="CC21" i="1"/>
  <c r="CC26" i="1"/>
  <c r="CC29" i="1"/>
  <c r="CC34" i="1"/>
  <c r="CC37" i="1"/>
  <c r="CC42" i="1"/>
  <c r="CC45" i="1"/>
  <c r="CC50" i="1"/>
  <c r="CC53" i="1"/>
  <c r="CC58" i="1"/>
  <c r="CC61" i="1"/>
  <c r="CC66" i="1"/>
  <c r="CC69" i="1"/>
  <c r="CC74" i="1"/>
  <c r="CC77" i="1"/>
  <c r="CC82" i="1"/>
  <c r="CC85" i="1"/>
  <c r="CC90" i="1"/>
  <c r="CC93" i="1"/>
  <c r="CC98" i="1"/>
  <c r="CC101" i="1"/>
  <c r="CC106" i="1"/>
  <c r="CC109" i="1"/>
  <c r="CC118" i="1"/>
  <c r="CC134" i="1"/>
  <c r="CC150" i="1"/>
  <c r="K149" i="1"/>
  <c r="K145" i="1"/>
  <c r="AL5" i="1"/>
  <c r="AL10" i="1"/>
  <c r="AL13" i="1"/>
  <c r="AL18" i="1"/>
  <c r="AL21" i="1"/>
  <c r="AL26" i="1"/>
  <c r="AL29" i="1"/>
  <c r="AL34" i="1"/>
  <c r="AL37" i="1"/>
  <c r="AL42" i="1"/>
  <c r="AL45" i="1"/>
  <c r="AL50" i="1"/>
  <c r="AL53" i="1"/>
  <c r="AL58" i="1"/>
  <c r="AL61" i="1"/>
  <c r="AL66" i="1"/>
  <c r="AL69" i="1"/>
  <c r="AL74" i="1"/>
  <c r="AL77" i="1"/>
  <c r="AL82" i="1"/>
  <c r="AL85" i="1"/>
  <c r="AL90" i="1"/>
  <c r="AL93" i="1"/>
  <c r="AL98" i="1"/>
  <c r="AL101" i="1"/>
  <c r="AL106" i="1"/>
  <c r="AL109" i="1"/>
  <c r="AL114" i="1"/>
  <c r="AL130" i="1"/>
  <c r="AL146" i="1"/>
  <c r="AL118" i="1"/>
  <c r="AL134" i="1"/>
  <c r="AL150" i="1"/>
  <c r="AL6" i="1"/>
  <c r="AL9" i="1"/>
  <c r="AL14" i="1"/>
  <c r="AL17" i="1"/>
  <c r="AL22" i="1"/>
  <c r="AL25" i="1"/>
  <c r="AL30" i="1"/>
  <c r="AL33" i="1"/>
  <c r="AL38" i="1"/>
  <c r="AL41" i="1"/>
  <c r="AL46" i="1"/>
  <c r="AL49" i="1"/>
  <c r="AL54" i="1"/>
  <c r="AL57" i="1"/>
  <c r="AL62" i="1"/>
  <c r="AL65" i="1"/>
  <c r="AL70" i="1"/>
  <c r="AL73" i="1"/>
  <c r="AL78" i="1"/>
  <c r="AL81" i="1"/>
  <c r="AL86" i="1"/>
  <c r="AL89" i="1"/>
  <c r="AL94" i="1"/>
  <c r="AL97" i="1"/>
  <c r="AL102" i="1"/>
  <c r="AL105" i="1"/>
  <c r="AL110" i="1"/>
  <c r="AL113" i="1"/>
  <c r="AL122" i="1"/>
  <c r="AL138" i="1"/>
  <c r="K133" i="1"/>
  <c r="K147" i="1"/>
  <c r="K141" i="1"/>
  <c r="K137" i="1"/>
  <c r="T4" i="1"/>
  <c r="T9" i="1"/>
  <c r="T12" i="1"/>
  <c r="T17" i="1"/>
  <c r="T20" i="1"/>
  <c r="T25" i="1"/>
  <c r="T28" i="1"/>
  <c r="T33" i="1"/>
  <c r="T36" i="1"/>
  <c r="T41" i="1"/>
  <c r="T44" i="1"/>
  <c r="T49" i="1"/>
  <c r="T52" i="1"/>
  <c r="T57" i="1"/>
  <c r="T60" i="1"/>
  <c r="T65" i="1"/>
  <c r="T68" i="1"/>
  <c r="T73" i="1"/>
  <c r="T76" i="1"/>
  <c r="T81" i="1"/>
  <c r="T84" i="1"/>
  <c r="T89" i="1"/>
  <c r="T92" i="1"/>
  <c r="T97" i="1"/>
  <c r="T100" i="1"/>
  <c r="T105" i="1"/>
  <c r="T108" i="1"/>
  <c r="T113" i="1"/>
  <c r="T116" i="1"/>
  <c r="T121" i="1"/>
  <c r="T124" i="1"/>
  <c r="T129" i="1"/>
  <c r="T132" i="1"/>
  <c r="T137" i="1"/>
  <c r="T140" i="1"/>
  <c r="T145" i="1"/>
  <c r="T148" i="1"/>
  <c r="K139" i="1"/>
  <c r="K151" i="1"/>
  <c r="K143" i="1"/>
  <c r="K135" i="1"/>
  <c r="D34" i="26"/>
  <c r="E6" i="22"/>
  <c r="E7" i="22"/>
  <c r="E5" i="22"/>
  <c r="E4" i="22"/>
  <c r="E3" i="22"/>
  <c r="D30" i="26"/>
  <c r="D26" i="26"/>
  <c r="D22" i="26"/>
  <c r="D18" i="26"/>
  <c r="D14" i="26"/>
  <c r="D10" i="26"/>
  <c r="D6" i="26"/>
  <c r="E23" i="24" l="1"/>
  <c r="D103" i="20"/>
  <c r="C103" i="20"/>
  <c r="F75" i="1"/>
  <c r="J75" i="1" s="1"/>
  <c r="K75" i="1" s="1"/>
  <c r="E75" i="1"/>
  <c r="I75" i="1" s="1"/>
  <c r="F67" i="1"/>
  <c r="J67" i="1" s="1"/>
  <c r="E67" i="1"/>
  <c r="I67" i="1" s="1"/>
  <c r="F114" i="1"/>
  <c r="J114" i="1" s="1"/>
  <c r="K114" i="1" s="1"/>
  <c r="E114" i="1"/>
  <c r="I114" i="1" s="1"/>
  <c r="G23" i="24"/>
  <c r="I23" i="24"/>
  <c r="K23" i="24"/>
  <c r="AG51" i="1"/>
  <c r="AK51" i="1" s="1"/>
  <c r="AL51" i="1" s="1"/>
  <c r="BF65" i="1"/>
  <c r="BJ65" i="1" s="1"/>
  <c r="AW65" i="1"/>
  <c r="BA65" i="1" s="1"/>
  <c r="BB65" i="1" s="1"/>
  <c r="AP65" i="1"/>
  <c r="AR65" i="1" s="1"/>
  <c r="AS65" i="1" s="1"/>
  <c r="BE65" i="1"/>
  <c r="BI65" i="1" s="1"/>
  <c r="AV65" i="1"/>
  <c r="AZ65" i="1" s="1"/>
  <c r="AO65" i="1"/>
  <c r="AQ65" i="1" s="1"/>
  <c r="CO114" i="1"/>
  <c r="CS114" i="1" s="1"/>
  <c r="CU114" i="1" s="1"/>
  <c r="CF114" i="1"/>
  <c r="CJ114" i="1" s="1"/>
  <c r="CL114" i="1" s="1"/>
  <c r="CO111" i="1"/>
  <c r="CS111" i="1" s="1"/>
  <c r="CU111" i="1" s="1"/>
  <c r="CP65" i="1"/>
  <c r="CT65" i="1" s="1"/>
  <c r="CU65" i="1" s="1"/>
  <c r="CG65" i="1"/>
  <c r="CK65" i="1" s="1"/>
  <c r="CL65" i="1" s="1"/>
  <c r="CO65" i="1"/>
  <c r="CS65" i="1" s="1"/>
  <c r="CF65" i="1"/>
  <c r="CJ65" i="1" s="1"/>
  <c r="CO51" i="1"/>
  <c r="CS51" i="1" s="1"/>
  <c r="CU51" i="1" s="1"/>
  <c r="BX80" i="1"/>
  <c r="CB80" i="1" s="1"/>
  <c r="CC80" i="1" s="1"/>
  <c r="BO80" i="1"/>
  <c r="BS80" i="1" s="1"/>
  <c r="BW80" i="1"/>
  <c r="CA80" i="1" s="1"/>
  <c r="BN80" i="1"/>
  <c r="BR80" i="1" s="1"/>
  <c r="BO72" i="1"/>
  <c r="BS72" i="1" s="1"/>
  <c r="BT72" i="1" s="1"/>
  <c r="BN72" i="1"/>
  <c r="BR72" i="1" s="1"/>
  <c r="BX65" i="1"/>
  <c r="CB65" i="1" s="1"/>
  <c r="BO65" i="1"/>
  <c r="BS65" i="1" s="1"/>
  <c r="BT65" i="1" s="1"/>
  <c r="BO56" i="1"/>
  <c r="BS56" i="1" s="1"/>
  <c r="BT56" i="1" s="1"/>
  <c r="BW65" i="1"/>
  <c r="CA65" i="1" s="1"/>
  <c r="BN65" i="1"/>
  <c r="BR65" i="1" s="1"/>
  <c r="BN56" i="1"/>
  <c r="BR56" i="1" s="1"/>
  <c r="CC65" i="1" l="1"/>
  <c r="BK65" i="1"/>
  <c r="K67" i="1"/>
  <c r="BT80" i="1"/>
  <c r="D23" i="22"/>
  <c r="D24" i="22" l="1"/>
</calcChain>
</file>

<file path=xl/comments1.xml><?xml version="1.0" encoding="utf-8"?>
<comments xmlns="http://schemas.openxmlformats.org/spreadsheetml/2006/main">
  <authors>
    <author>Author</author>
  </authors>
  <commentList>
    <comment ref="X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Quoted as cotton, yarn and twist in the reports.</t>
        </r>
      </text>
    </comment>
    <comment ref="BU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Quoted as Thread, cotton in the reports.</t>
        </r>
      </text>
    </comment>
    <comment ref="BV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Quoted as Thread, flax and hemp in the reports.</t>
        </r>
      </text>
    </comment>
    <comment ref="BW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Quoted as Thread, imitation of gold and silver in the reports.</t>
        </r>
      </text>
    </comment>
    <comment ref="BX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Quoted as Thread, real silver in the reports.</t>
        </r>
      </text>
    </comment>
    <comment ref="BY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Quoted as Thread, silver in the reports.</t>
        </r>
      </text>
    </comment>
    <comment ref="AL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includes both Iron and Steel, in bars and manufactured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L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Quoted as Thread, imitation of gold and silver in the reports.</t>
        </r>
      </text>
    </comment>
    <comment ref="BM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Quoted as Thread, silver in the reports.</t>
        </r>
      </text>
    </comment>
    <comment ref="BN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Quoted as Thread, wool in the reports.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Y14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includes both Iron and Steel, in bars and manufactured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X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manuufactured too.</t>
        </r>
      </text>
    </comment>
    <comment ref="AY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manuufactured too.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Corrected by adding a suspectedly missing zero.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Corrected by adding a suspectedly missing zero.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P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Almonds only.</t>
        </r>
      </text>
    </comment>
    <comment ref="Y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raw silk.</t>
        </r>
      </text>
    </comment>
    <comment ref="AH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raw silk.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U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Almonds only.</t>
        </r>
      </text>
    </comment>
    <comment ref="W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raw silk.</t>
        </r>
      </text>
    </comment>
    <comment ref="Y2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raw silk.</t>
        </r>
      </text>
    </comment>
    <comment ref="AQ1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Added a suspectedly missing zero.</t>
        </r>
      </text>
    </comment>
  </commentList>
</comments>
</file>

<file path=xl/sharedStrings.xml><?xml version="1.0" encoding="utf-8"?>
<sst xmlns="http://schemas.openxmlformats.org/spreadsheetml/2006/main" count="4796" uniqueCount="398">
  <si>
    <t>Articles</t>
  </si>
  <si>
    <t>Units</t>
  </si>
  <si>
    <t>Quantity</t>
  </si>
  <si>
    <t>Number</t>
  </si>
  <si>
    <t>Total (from regions)</t>
  </si>
  <si>
    <t>Wheat</t>
  </si>
  <si>
    <t>Barley</t>
  </si>
  <si>
    <t>Value (Sterling)</t>
  </si>
  <si>
    <t>Price (Sterling)</t>
  </si>
  <si>
    <t>Units (Price)</t>
  </si>
  <si>
    <t>Matches</t>
  </si>
  <si>
    <t>Sugar, loaf</t>
  </si>
  <si>
    <t>£/Lbs</t>
  </si>
  <si>
    <t>Units of conversion</t>
  </si>
  <si>
    <t>l.</t>
  </si>
  <si>
    <t>krans</t>
  </si>
  <si>
    <t>man</t>
  </si>
  <si>
    <t>lbs.</t>
  </si>
  <si>
    <t>ForEx - 1902-03</t>
  </si>
  <si>
    <t>kran</t>
  </si>
  <si>
    <t>shahi</t>
  </si>
  <si>
    <t>Soap</t>
  </si>
  <si>
    <t>Charcoal</t>
  </si>
  <si>
    <t>Eggs</t>
  </si>
  <si>
    <t>shah man</t>
  </si>
  <si>
    <t>shiraz man</t>
  </si>
  <si>
    <t>kharvar</t>
  </si>
  <si>
    <t>Carpets</t>
  </si>
  <si>
    <t>Rice</t>
  </si>
  <si>
    <t>ForEx - 1904-05</t>
  </si>
  <si>
    <t>box</t>
  </si>
  <si>
    <t>Oil</t>
  </si>
  <si>
    <t>tin</t>
  </si>
  <si>
    <t>Candles</t>
  </si>
  <si>
    <t>Sugar, crystals</t>
  </si>
  <si>
    <t>Tea</t>
  </si>
  <si>
    <t>Drugs</t>
  </si>
  <si>
    <t>Clothing</t>
  </si>
  <si>
    <t>Iron and steel</t>
  </si>
  <si>
    <t>Copper and nickel</t>
  </si>
  <si>
    <t>Cotton, tissues</t>
  </si>
  <si>
    <t>Wool, tissues</t>
  </si>
  <si>
    <t>Silk, tissues</t>
  </si>
  <si>
    <t>Mercery and hardware</t>
  </si>
  <si>
    <t>Paperware</t>
  </si>
  <si>
    <t>Indigo</t>
  </si>
  <si>
    <t>Glassware</t>
  </si>
  <si>
    <t>Leatherware</t>
  </si>
  <si>
    <r>
      <t>Spices</t>
    </r>
    <r>
      <rPr>
        <sz val="11.5"/>
        <rFont val="Times New Roman"/>
        <family val="1"/>
      </rPr>
      <t/>
    </r>
  </si>
  <si>
    <t>Silk, raw</t>
  </si>
  <si>
    <t>Mercery</t>
  </si>
  <si>
    <t>Tobacco</t>
  </si>
  <si>
    <t>Furniture</t>
  </si>
  <si>
    <t>Wheat and barley</t>
  </si>
  <si>
    <t>Beverages</t>
  </si>
  <si>
    <t>Vegetables</t>
  </si>
  <si>
    <t>Wool, raw</t>
  </si>
  <si>
    <t>cwt</t>
  </si>
  <si>
    <t>Flour</t>
  </si>
  <si>
    <t>Gums</t>
  </si>
  <si>
    <t>Bread</t>
  </si>
  <si>
    <t>Sugar</t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</si>
  <si>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</t>
    </r>
    <r>
      <rPr>
        <sz val="12"/>
        <color theme="1"/>
        <rFont val="Calibri"/>
        <family val="2"/>
        <scheme val="minor"/>
      </rPr>
      <t>India, 1912-13</t>
    </r>
  </si>
  <si>
    <t>Lbs.</t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</si>
  <si>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</t>
    </r>
    <r>
      <rPr>
        <sz val="12"/>
        <color theme="1"/>
        <rFont val="Calibri"/>
        <family val="2"/>
        <scheme val="minor"/>
      </rPr>
      <t>India, 1909-10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</si>
  <si>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</t>
    </r>
    <r>
      <rPr>
        <sz val="12"/>
        <color theme="1"/>
        <rFont val="Calibri"/>
        <family val="2"/>
        <scheme val="minor"/>
      </rPr>
      <t>India, 1910-11</t>
    </r>
  </si>
  <si>
    <t>Earthenware and crockery</t>
  </si>
  <si>
    <t>Fruits, fresh and pre-served</t>
  </si>
  <si>
    <t>Hides, including furs</t>
  </si>
  <si>
    <t>Leather, manufactured</t>
  </si>
  <si>
    <r>
      <t>Tea</t>
    </r>
    <r>
      <rPr>
        <sz val="11.5"/>
        <rFont val="Times New Roman"/>
        <family val="1"/>
      </rPr>
      <t/>
    </r>
  </si>
  <si>
    <t>Watches</t>
  </si>
  <si>
    <t>Petroleum</t>
  </si>
  <si>
    <t>Shawls</t>
  </si>
  <si>
    <t>Spices</t>
  </si>
  <si>
    <t>Thread, cotton and yarn</t>
  </si>
  <si>
    <t xml:space="preserve">Wool, tissues </t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</si>
  <si>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Russia</t>
    </r>
    <r>
      <rPr>
        <sz val="12"/>
        <color theme="1"/>
        <rFont val="Calibri"/>
        <family val="2"/>
        <scheme val="minor"/>
      </rPr>
      <t>, 1909-10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</si>
  <si>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Russia</t>
    </r>
    <r>
      <rPr>
        <sz val="12"/>
        <color theme="1"/>
        <rFont val="Calibri"/>
        <family val="2"/>
        <scheme val="minor"/>
      </rPr>
      <t>, 1910-11</t>
    </r>
  </si>
  <si>
    <r>
      <rPr>
        <sz val="11.5"/>
        <rFont val="Times New Roman"/>
        <family val="1"/>
      </rPr>
      <t>...</t>
    </r>
  </si>
  <si>
    <t>Butter and edible fats</t>
  </si>
  <si>
    <t>Chemical products</t>
  </si>
  <si>
    <t>Dyes and varnishes</t>
  </si>
  <si>
    <t>Glass</t>
  </si>
  <si>
    <t>Gold and silver work</t>
  </si>
  <si>
    <t>Animals, Camels</t>
  </si>
  <si>
    <t>Animals, Cattle</t>
  </si>
  <si>
    <t>Animals, Donkeys</t>
  </si>
  <si>
    <t>Animals, Horses</t>
  </si>
  <si>
    <t>Animals, Sheep</t>
  </si>
  <si>
    <t>Hides, untanned</t>
  </si>
  <si>
    <t>Hides, other</t>
  </si>
  <si>
    <t>Lace and embroidery</t>
  </si>
  <si>
    <t>Lead, zinc and tin</t>
  </si>
  <si>
    <t>Oil, petroleum</t>
  </si>
  <si>
    <t>Rope, &amp;c</t>
  </si>
  <si>
    <r>
      <t>Tea</t>
    </r>
    <r>
      <rPr>
        <sz val="11.5"/>
        <rFont val="Times New Roman"/>
        <family val="1"/>
      </rPr>
      <t/>
    </r>
  </si>
  <si>
    <t>Thread, Flax and hemp</t>
  </si>
  <si>
    <t>Thread, Imitation gold and silver</t>
  </si>
  <si>
    <t>Thread, Real silver</t>
  </si>
  <si>
    <t>Timber</t>
  </si>
  <si>
    <t>Thread, Cotton</t>
  </si>
  <si>
    <t>Linen, hemp and jute, tissues</t>
  </si>
  <si>
    <t>Silk and cotton, tissues</t>
  </si>
  <si>
    <t>Velvet and plush, tissues</t>
  </si>
  <si>
    <t>Tobacco and cigarettes</t>
  </si>
  <si>
    <t>Vehicles</t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</si>
  <si>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Afghanistan,</t>
    </r>
    <r>
      <rPr>
        <sz val="12"/>
        <color theme="1"/>
        <rFont val="Calibri"/>
        <family val="2"/>
        <scheme val="minor"/>
      </rPr>
      <t xml:space="preserve"> 1909-10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</si>
  <si>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 Afghanistan</t>
    </r>
    <r>
      <rPr>
        <sz val="12"/>
        <color theme="1"/>
        <rFont val="Calibri"/>
        <family val="2"/>
        <scheme val="minor"/>
      </rPr>
      <t>, 1910-11</t>
    </r>
  </si>
  <si>
    <r>
      <rPr>
        <sz val="11.5"/>
        <rFont val="Times New Roman"/>
        <family val="1"/>
      </rPr>
      <t xml:space="preserve">2,887
</t>
    </r>
    <r>
      <rPr>
        <sz val="11.5"/>
        <rFont val="Times New Roman"/>
        <family val="1"/>
      </rPr>
      <t>•</t>
    </r>
    <r>
      <rPr>
        <sz val="11.5"/>
        <rFont val="Times New Roman"/>
        <family val="1"/>
      </rPr>
      <t>pe</t>
    </r>
  </si>
  <si>
    <r>
      <rPr>
        <sz val="11.5"/>
        <rFont val="Times New Roman"/>
        <family val="1"/>
      </rPr>
      <t xml:space="preserve">6,929
</t>
    </r>
    <r>
      <rPr>
        <sz val="11.5"/>
        <rFont val="Times New Roman"/>
        <family val="1"/>
      </rPr>
      <t>22</t>
    </r>
  </si>
  <si>
    <t>Almonds and pistachio nuts</t>
  </si>
  <si>
    <t>Butter and other fats</t>
  </si>
  <si>
    <t>Cotton, raw</t>
  </si>
  <si>
    <t>Felts, ordinary</t>
  </si>
  <si>
    <t>Fruits, fresh, and dried vegetables</t>
  </si>
  <si>
    <t>Indigo and kermez</t>
  </si>
  <si>
    <t>Opium</t>
  </si>
  <si>
    <r>
      <t>Rice</t>
    </r>
    <r>
      <rPr>
        <sz val="11.5"/>
        <rFont val="Times New Roman"/>
        <family val="1"/>
      </rPr>
      <t/>
    </r>
  </si>
  <si>
    <t>Silk, raw wadding and silk waste combined</t>
  </si>
  <si>
    <r>
      <rPr>
        <sz val="11.5"/>
        <rFont val="Times New Roman"/>
        <family val="1"/>
      </rPr>
      <t xml:space="preserve">992
</t>
    </r>
    <r>
      <rPr>
        <sz val="11.5"/>
        <rFont val="Times New Roman"/>
        <family val="1"/>
      </rPr>
      <t>263</t>
    </r>
  </si>
  <si>
    <t>Animal, products crude</t>
  </si>
  <si>
    <t>Skins, Tanned</t>
  </si>
  <si>
    <t>Skins, Untanned</t>
  </si>
  <si>
    <r>
      <t xml:space="preserve">19,334
</t>
    </r>
    <r>
      <rPr>
        <sz val="11.5"/>
        <rFont val="Times New Roman"/>
        <family val="1"/>
      </rPr>
      <t>...</t>
    </r>
  </si>
  <si>
    <r>
      <rPr>
        <sz val="11"/>
        <rFont val="Calibri"/>
        <family val="2"/>
        <scheme val="minor"/>
      </rPr>
      <t>Furniture</t>
    </r>
    <r>
      <rPr>
        <sz val="11.5"/>
        <rFont val="Times New Roman"/>
        <family val="1"/>
      </rPr>
      <t/>
    </r>
  </si>
  <si>
    <r>
      <rPr>
        <sz val="11"/>
        <rFont val="Calibri"/>
        <family val="2"/>
        <scheme val="minor"/>
      </rPr>
      <t>Animal products, crude</t>
    </r>
  </si>
  <si>
    <r>
      <rPr>
        <sz val="11"/>
        <rFont val="Calibri"/>
        <family val="2"/>
        <scheme val="minor"/>
      </rPr>
      <t>Earthenware and crockery</t>
    </r>
  </si>
  <si>
    <r>
      <rPr>
        <sz val="11"/>
        <rFont val="Calibri"/>
        <family val="2"/>
        <scheme val="minor"/>
      </rPr>
      <t>Grain, wheat and barley</t>
    </r>
  </si>
  <si>
    <r>
      <rPr>
        <sz val="11"/>
        <rFont val="Calibri"/>
        <family val="2"/>
        <scheme val="minor"/>
      </rPr>
      <t>Spices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</si>
  <si>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 xml:space="preserve">Khorasan and Seistan to/via </t>
    </r>
    <r>
      <rPr>
        <i/>
        <sz val="12"/>
        <color theme="1"/>
        <rFont val="Calibri"/>
        <family val="2"/>
        <scheme val="minor"/>
      </rPr>
      <t>India</t>
    </r>
    <r>
      <rPr>
        <sz val="12"/>
        <color theme="1"/>
        <rFont val="Calibri"/>
        <family val="2"/>
        <scheme val="minor"/>
      </rPr>
      <t>, 1912-13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</si>
  <si>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 xml:space="preserve">Khorasan and Seistan to/via </t>
    </r>
    <r>
      <rPr>
        <i/>
        <sz val="12"/>
        <color theme="1"/>
        <rFont val="Calibri"/>
        <family val="2"/>
        <scheme val="minor"/>
      </rPr>
      <t>India</t>
    </r>
    <r>
      <rPr>
        <sz val="12"/>
        <color theme="1"/>
        <rFont val="Calibri"/>
        <family val="2"/>
        <scheme val="minor"/>
      </rPr>
      <t>, 1909-10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</si>
  <si>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 xml:space="preserve">Khorasan and Seistan to/via </t>
    </r>
    <r>
      <rPr>
        <i/>
        <sz val="12"/>
        <color theme="1"/>
        <rFont val="Calibri"/>
        <family val="2"/>
        <scheme val="minor"/>
      </rPr>
      <t>India</t>
    </r>
    <r>
      <rPr>
        <sz val="12"/>
        <color theme="1"/>
        <rFont val="Calibri"/>
        <family val="2"/>
        <scheme val="minor"/>
      </rPr>
      <t>, 1910-11</t>
    </r>
  </si>
  <si>
    <t>Animal products, crude</t>
  </si>
  <si>
    <r>
      <t>Carpets</t>
    </r>
    <r>
      <rPr>
        <sz val="11.5"/>
        <rFont val="Times New Roman"/>
        <family val="1"/>
      </rPr>
      <t/>
    </r>
  </si>
  <si>
    <t>Fruits, dried</t>
  </si>
  <si>
    <t>Saffron</t>
  </si>
  <si>
    <t>Skins, untanned</t>
  </si>
  <si>
    <t>Butter, clarified</t>
  </si>
  <si>
    <t>Grain</t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</si>
  <si>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Russia, 1909-10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</si>
  <si>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 xml:space="preserve">Khorasan and Seistan to/via </t>
    </r>
    <r>
      <rPr>
        <i/>
        <sz val="12"/>
        <color theme="1"/>
        <rFont val="Calibri"/>
        <family val="2"/>
        <scheme val="minor"/>
      </rPr>
      <t>Russia</t>
    </r>
    <r>
      <rPr>
        <sz val="12"/>
        <color theme="1"/>
        <rFont val="Calibri"/>
        <family val="2"/>
        <scheme val="minor"/>
      </rPr>
      <t>, 1910-11</t>
    </r>
  </si>
  <si>
    <t>Felts</t>
  </si>
  <si>
    <t>Copper, manufactured</t>
  </si>
  <si>
    <t>Fruits, fresh and dried</t>
  </si>
  <si>
    <t>Gold, manufactured</t>
  </si>
  <si>
    <t>Silver, manufactured</t>
  </si>
  <si>
    <t>Provisions, fresh and preserved</t>
  </si>
  <si>
    <t>Skins, others</t>
  </si>
  <si>
    <t>Skins, untanned and furs</t>
  </si>
  <si>
    <t>Stonework</t>
  </si>
  <si>
    <t>Precious stones</t>
  </si>
  <si>
    <t>Thread, cotton</t>
  </si>
  <si>
    <t>Crops and forage</t>
  </si>
  <si>
    <t>Dyes</t>
  </si>
  <si>
    <t>Iron, manufactured</t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</si>
  <si>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Afghanistan, 1909-10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</si>
  <si>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Afghanistan, 1910-11</t>
    </r>
  </si>
  <si>
    <t>Almonds</t>
  </si>
  <si>
    <t>Animals, Mules</t>
  </si>
  <si>
    <r>
      <t>Drugs</t>
    </r>
    <r>
      <rPr>
        <sz val="11.5"/>
        <rFont val="Times New Roman"/>
        <family val="1"/>
      </rPr>
      <t/>
    </r>
  </si>
  <si>
    <r>
      <t>Dyes</t>
    </r>
    <r>
      <rPr>
        <sz val="11.5"/>
        <rFont val="Times New Roman"/>
        <family val="1"/>
      </rPr>
      <t/>
    </r>
  </si>
  <si>
    <r>
      <t>Glassware</t>
    </r>
    <r>
      <rPr>
        <sz val="11.5"/>
        <rFont val="Times New Roman"/>
        <family val="1"/>
      </rPr>
      <t/>
    </r>
  </si>
  <si>
    <t>Iron, in plates</t>
  </si>
  <si>
    <t>Skins, furs</t>
  </si>
  <si>
    <t>Thread, imitation gold and silver</t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</si>
  <si>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Afghanistan, 1911-12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</si>
  <si>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Russia,  1911-12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</si>
  <si>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 xml:space="preserve">Khorasan and Seistan to/via </t>
    </r>
    <r>
      <rPr>
        <i/>
        <sz val="12"/>
        <color theme="1"/>
        <rFont val="Calibri"/>
        <family val="2"/>
        <scheme val="minor"/>
      </rPr>
      <t>India</t>
    </r>
    <r>
      <rPr>
        <sz val="12"/>
        <color theme="1"/>
        <rFont val="Calibri"/>
        <family val="2"/>
        <scheme val="minor"/>
      </rPr>
      <t>,  1911-12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</si>
  <si>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Afghanistan, 1912-13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</si>
  <si>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 xml:space="preserve">Khorasan and Seistan to/via </t>
    </r>
    <r>
      <rPr>
        <i/>
        <sz val="12"/>
        <color theme="1"/>
        <rFont val="Calibri"/>
        <family val="2"/>
        <scheme val="minor"/>
      </rPr>
      <t>Russia</t>
    </r>
    <r>
      <rPr>
        <sz val="12"/>
        <color theme="1"/>
        <rFont val="Calibri"/>
        <family val="2"/>
        <scheme val="minor"/>
      </rPr>
      <t>, 1912-13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</si>
  <si>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Afghanistan,</t>
    </r>
    <r>
      <rPr>
        <sz val="12"/>
        <color theme="1"/>
        <rFont val="Calibri"/>
        <family val="2"/>
        <scheme val="minor"/>
      </rPr>
      <t xml:space="preserve"> 1911-12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</si>
  <si>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 Afghanistan</t>
    </r>
    <r>
      <rPr>
        <sz val="12"/>
        <color theme="1"/>
        <rFont val="Calibri"/>
        <family val="2"/>
        <scheme val="minor"/>
      </rPr>
      <t>, 1912-13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</si>
  <si>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Russia</t>
    </r>
    <r>
      <rPr>
        <sz val="12"/>
        <color theme="1"/>
        <rFont val="Calibri"/>
        <family val="2"/>
        <scheme val="minor"/>
      </rPr>
      <t>, 1911-12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</si>
  <si>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</t>
    </r>
    <r>
      <rPr>
        <sz val="12"/>
        <color theme="1"/>
        <rFont val="Calibri"/>
        <family val="2"/>
        <scheme val="minor"/>
      </rPr>
      <t>India, 1911-12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</si>
  <si>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Russia</t>
    </r>
    <r>
      <rPr>
        <sz val="12"/>
        <color theme="1"/>
        <rFont val="Calibri"/>
        <family val="2"/>
        <scheme val="minor"/>
      </rPr>
      <t>, 1912-13</t>
    </r>
  </si>
  <si>
    <t>Iron and steel, manufactured</t>
  </si>
  <si>
    <t>Iron and steel, in bars</t>
  </si>
  <si>
    <t>Printed matter</t>
  </si>
  <si>
    <t>Skins, tanned</t>
  </si>
  <si>
    <t>Copper, brass and nickel, manufactured</t>
  </si>
  <si>
    <t>Fruits, fresh and preserved</t>
  </si>
  <si>
    <t>Silk, eggs</t>
  </si>
  <si>
    <t>Thread, Silk</t>
  </si>
  <si>
    <t>Grain, wheat and barley</t>
  </si>
  <si>
    <t>Wool mixed with cotton, tissues</t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</si>
  <si>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Afghanistan, 1906-07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</si>
  <si>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Russia, 1906-07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</si>
  <si>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 xml:space="preserve">Khorasan and Seistan to/via </t>
    </r>
    <r>
      <rPr>
        <i/>
        <sz val="12"/>
        <color theme="1"/>
        <rFont val="Calibri"/>
        <family val="2"/>
        <scheme val="minor"/>
      </rPr>
      <t>India</t>
    </r>
    <r>
      <rPr>
        <sz val="12"/>
        <color theme="1"/>
        <rFont val="Calibri"/>
        <family val="2"/>
        <scheme val="minor"/>
      </rPr>
      <t>, 1907-08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</si>
  <si>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Russia, 1907-08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</si>
  <si>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Afghanistan, 1907-08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</si>
  <si>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Afghanistan, 1908-09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</si>
  <si>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 xml:space="preserve">Khorasan and Seistan to/via </t>
    </r>
    <r>
      <rPr>
        <i/>
        <sz val="12"/>
        <color theme="1"/>
        <rFont val="Calibri"/>
        <family val="2"/>
        <scheme val="minor"/>
      </rPr>
      <t>Russia</t>
    </r>
    <r>
      <rPr>
        <sz val="12"/>
        <color theme="1"/>
        <rFont val="Calibri"/>
        <family val="2"/>
        <scheme val="minor"/>
      </rPr>
      <t>, 1908-09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</si>
  <si>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 xml:space="preserve">Khorasan and Seistan to/via </t>
    </r>
    <r>
      <rPr>
        <i/>
        <sz val="12"/>
        <color theme="1"/>
        <rFont val="Calibri"/>
        <family val="2"/>
        <scheme val="minor"/>
      </rPr>
      <t>India</t>
    </r>
    <r>
      <rPr>
        <sz val="12"/>
        <color theme="1"/>
        <rFont val="Calibri"/>
        <family val="2"/>
        <scheme val="minor"/>
      </rPr>
      <t>, 1908-09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</si>
  <si>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Afghanistan,</t>
    </r>
    <r>
      <rPr>
        <sz val="12"/>
        <color theme="1"/>
        <rFont val="Calibri"/>
        <family val="2"/>
        <scheme val="minor"/>
      </rPr>
      <t xml:space="preserve"> 1906-07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</si>
  <si>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Russia</t>
    </r>
    <r>
      <rPr>
        <sz val="12"/>
        <color theme="1"/>
        <rFont val="Calibri"/>
        <family val="2"/>
        <scheme val="minor"/>
      </rPr>
      <t>, 1906-07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</si>
  <si>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Afghanistan,</t>
    </r>
    <r>
      <rPr>
        <sz val="12"/>
        <color theme="1"/>
        <rFont val="Calibri"/>
        <family val="2"/>
        <scheme val="minor"/>
      </rPr>
      <t xml:space="preserve"> 1907-08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</si>
  <si>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Russia</t>
    </r>
    <r>
      <rPr>
        <sz val="12"/>
        <color theme="1"/>
        <rFont val="Calibri"/>
        <family val="2"/>
        <scheme val="minor"/>
      </rPr>
      <t>, 1907-08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</si>
  <si>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</t>
    </r>
    <r>
      <rPr>
        <sz val="12"/>
        <color theme="1"/>
        <rFont val="Calibri"/>
        <family val="2"/>
        <scheme val="minor"/>
      </rPr>
      <t>India, 1907-08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</si>
  <si>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 Afghanistan</t>
    </r>
    <r>
      <rPr>
        <sz val="12"/>
        <color theme="1"/>
        <rFont val="Calibri"/>
        <family val="2"/>
        <scheme val="minor"/>
      </rPr>
      <t>, 1908-09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</si>
  <si>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Russia</t>
    </r>
    <r>
      <rPr>
        <sz val="12"/>
        <color theme="1"/>
        <rFont val="Calibri"/>
        <family val="2"/>
        <scheme val="minor"/>
      </rPr>
      <t>, 1908-09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</si>
  <si>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</t>
    </r>
    <r>
      <rPr>
        <sz val="12"/>
        <color theme="1"/>
        <rFont val="Calibri"/>
        <family val="2"/>
        <scheme val="minor"/>
      </rPr>
      <t>India, 1908-09</t>
    </r>
  </si>
  <si>
    <r>
      <rPr>
        <sz val="11.5"/>
        <rFont val="Times New Roman"/>
        <family val="1"/>
      </rPr>
      <t>953 I</t>
    </r>
  </si>
  <si>
    <r>
      <rPr>
        <sz val="11.5"/>
        <rFont val="Times New Roman"/>
        <family val="1"/>
      </rPr>
      <t>5;538</t>
    </r>
  </si>
  <si>
    <t>Copper, bars</t>
  </si>
  <si>
    <t>Thread, silk</t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</si>
  <si>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Afghanistan,</t>
    </r>
    <r>
      <rPr>
        <sz val="12"/>
        <color theme="1"/>
        <rFont val="Calibri"/>
        <family val="2"/>
        <scheme val="minor"/>
      </rPr>
      <t xml:space="preserve"> 1904-05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</si>
  <si>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Russia</t>
    </r>
    <r>
      <rPr>
        <sz val="12"/>
        <color theme="1"/>
        <rFont val="Calibri"/>
        <family val="2"/>
        <scheme val="minor"/>
      </rPr>
      <t>, 1904-05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</si>
  <si>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 Afghanistan</t>
    </r>
    <r>
      <rPr>
        <sz val="12"/>
        <color theme="1"/>
        <rFont val="Calibri"/>
        <family val="2"/>
        <scheme val="minor"/>
      </rPr>
      <t>, 1905-06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</si>
  <si>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Russia</t>
    </r>
    <r>
      <rPr>
        <sz val="12"/>
        <color theme="1"/>
        <rFont val="Calibri"/>
        <family val="2"/>
        <scheme val="minor"/>
      </rPr>
      <t>, 1905-06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</si>
  <si>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</t>
    </r>
    <r>
      <rPr>
        <sz val="12"/>
        <color theme="1"/>
        <rFont val="Calibri"/>
        <family val="2"/>
        <scheme val="minor"/>
      </rPr>
      <t>India, 1905-06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</si>
  <si>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Afghanistan, 1904-05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</si>
  <si>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Afghanistan, 1905-06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</si>
  <si>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Russia, 1904-5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</si>
  <si>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Russia, 1905-06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</si>
  <si>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India, 1904-05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</si>
  <si>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India, 1905-06</t>
    </r>
  </si>
  <si>
    <t>Thread, wool</t>
  </si>
  <si>
    <t>Tin, zinc and lead, ingots</t>
  </si>
  <si>
    <t>Books</t>
  </si>
  <si>
    <t>Coral</t>
  </si>
  <si>
    <t>Glassware and crockery</t>
  </si>
  <si>
    <t xml:space="preserve">Indigo </t>
  </si>
  <si>
    <t>Tissues, cotton and wool</t>
  </si>
  <si>
    <t xml:space="preserve">Hides, tanned </t>
  </si>
  <si>
    <t>Tea, Black</t>
  </si>
  <si>
    <t>Tea, Green</t>
  </si>
  <si>
    <t>Via</t>
  </si>
  <si>
    <t>Bunder Abbas</t>
  </si>
  <si>
    <t>Baghdad, Kermanshah and Tehran</t>
  </si>
  <si>
    <t>Tissues, cotton</t>
  </si>
  <si>
    <t>Tissues, silk</t>
  </si>
  <si>
    <t>Tissues, wool</t>
  </si>
  <si>
    <t>Trebizond, Tabriz and Tehran</t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</si>
  <si>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>,</t>
    </r>
    <r>
      <rPr>
        <sz val="12"/>
        <color theme="1"/>
        <rFont val="Calibri"/>
        <family val="2"/>
        <scheme val="minor"/>
      </rPr>
      <t xml:space="preserve"> 1905-06</t>
    </r>
  </si>
  <si>
    <r>
      <t>from Khorasan and Seistan</t>
    </r>
    <r>
      <rPr>
        <i/>
        <sz val="12"/>
        <color theme="1"/>
        <rFont val="Calibri"/>
        <family val="2"/>
        <scheme val="minor"/>
      </rPr>
      <t>,</t>
    </r>
    <r>
      <rPr>
        <sz val="12"/>
        <color theme="1"/>
        <rFont val="Calibri"/>
        <family val="2"/>
        <scheme val="minor"/>
      </rPr>
      <t xml:space="preserve"> 1904-05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</si>
  <si>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 </t>
    </r>
    <r>
      <rPr>
        <sz val="12"/>
        <color theme="1"/>
        <rFont val="Calibri"/>
        <family val="2"/>
        <scheme val="minor"/>
      </rPr>
      <t>India, 1903-04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</si>
  <si>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India, 1903-04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</si>
  <si>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>,</t>
    </r>
    <r>
      <rPr>
        <sz val="12"/>
        <color theme="1"/>
        <rFont val="Calibri"/>
        <family val="2"/>
        <scheme val="minor"/>
      </rPr>
      <t xml:space="preserve"> 1903-04</t>
    </r>
  </si>
  <si>
    <r>
      <t>from Khorasan and Seistan</t>
    </r>
    <r>
      <rPr>
        <i/>
        <sz val="12"/>
        <color theme="1"/>
        <rFont val="Calibri"/>
        <family val="2"/>
        <scheme val="minor"/>
      </rPr>
      <t>,</t>
    </r>
    <r>
      <rPr>
        <sz val="12"/>
        <color theme="1"/>
        <rFont val="Calibri"/>
        <family val="2"/>
        <scheme val="minor"/>
      </rPr>
      <t xml:space="preserve"> 1903-04</t>
    </r>
    <r>
      <rPr>
        <sz val="11"/>
        <color theme="1"/>
        <rFont val="Calibri"/>
        <family val="2"/>
        <scheme val="minor"/>
      </rPr>
      <t/>
    </r>
  </si>
  <si>
    <t>Assafoetida</t>
  </si>
  <si>
    <t>Carraway and cummin seed</t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</si>
  <si>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Russia</t>
    </r>
    <r>
      <rPr>
        <sz val="12"/>
        <color theme="1"/>
        <rFont val="Calibri"/>
        <family val="2"/>
        <scheme val="minor"/>
      </rPr>
      <t>, 1903-04</t>
    </r>
    <r>
      <rPr>
        <sz val="11"/>
        <color theme="1"/>
        <rFont val="Calibri"/>
        <family val="2"/>
        <scheme val="minor"/>
      </rPr>
      <t/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</si>
  <si>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Russia, 1903-4</t>
    </r>
    <r>
      <rPr>
        <sz val="11"/>
        <color theme="1"/>
        <rFont val="Calibri"/>
        <family val="2"/>
        <scheme val="minor"/>
      </rPr>
      <t/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</si>
  <si>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Afghanistan, 1903-04</t>
    </r>
    <r>
      <rPr>
        <sz val="11"/>
        <color theme="1"/>
        <rFont val="Calibri"/>
        <family val="2"/>
        <scheme val="minor"/>
      </rPr>
      <t/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</si>
  <si>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Afghanistan,</t>
    </r>
    <r>
      <rPr>
        <sz val="12"/>
        <color theme="1"/>
        <rFont val="Calibri"/>
        <family val="2"/>
        <scheme val="minor"/>
      </rPr>
      <t xml:space="preserve"> 1903-04</t>
    </r>
    <r>
      <rPr>
        <sz val="11"/>
        <color theme="1"/>
        <rFont val="Calibri"/>
        <family val="2"/>
        <scheme val="minor"/>
      </rPr>
      <t/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</si>
  <si>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 </t>
    </r>
    <r>
      <rPr>
        <sz val="12"/>
        <color theme="1"/>
        <rFont val="Calibri"/>
        <family val="2"/>
        <scheme val="minor"/>
      </rPr>
      <t>India, 1902-03</t>
    </r>
  </si>
  <si>
    <t>Piece-goods, cotton</t>
  </si>
  <si>
    <t>Piece-goods, silk</t>
  </si>
  <si>
    <t>Piece-goods, wool</t>
  </si>
  <si>
    <t>Skins, raw</t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</si>
  <si>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India, 1902-03</t>
    </r>
    <r>
      <rPr>
        <sz val="11"/>
        <color theme="1"/>
        <rFont val="Calibri"/>
        <family val="2"/>
        <scheme val="minor"/>
      </rPr>
      <t/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</si>
  <si>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Russia, 1902-3</t>
    </r>
    <r>
      <rPr>
        <sz val="11"/>
        <color theme="1"/>
        <rFont val="Calibri"/>
        <family val="2"/>
        <scheme val="minor"/>
      </rPr>
      <t/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</si>
  <si>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Russia,</t>
    </r>
    <r>
      <rPr>
        <sz val="12"/>
        <color theme="1"/>
        <rFont val="Calibri"/>
        <family val="2"/>
        <scheme val="minor"/>
      </rPr>
      <t>1902-03</t>
    </r>
    <r>
      <rPr>
        <sz val="11"/>
        <color theme="1"/>
        <rFont val="Calibri"/>
        <family val="2"/>
        <scheme val="minor"/>
      </rPr>
      <t/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</si>
  <si>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 to/via Afghanistan, 1902-03</t>
    </r>
    <r>
      <rPr>
        <sz val="11"/>
        <color theme="1"/>
        <rFont val="Calibri"/>
        <family val="2"/>
        <scheme val="minor"/>
      </rPr>
      <t/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</si>
  <si>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 xml:space="preserve"> from/via Afghanistan,</t>
    </r>
    <r>
      <rPr>
        <sz val="12"/>
        <color theme="1"/>
        <rFont val="Calibri"/>
        <family val="2"/>
        <scheme val="minor"/>
      </rPr>
      <t xml:space="preserve"> 1902-03</t>
    </r>
    <r>
      <rPr>
        <sz val="11"/>
        <color theme="1"/>
        <rFont val="Calibri"/>
        <family val="2"/>
        <scheme val="minor"/>
      </rPr>
      <t/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</si>
  <si>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>,</t>
    </r>
    <r>
      <rPr>
        <sz val="12"/>
        <color theme="1"/>
        <rFont val="Calibri"/>
        <family val="2"/>
        <scheme val="minor"/>
      </rPr>
      <t xml:space="preserve"> 1902-03</t>
    </r>
    <r>
      <rPr>
        <sz val="11"/>
        <color theme="1"/>
        <rFont val="Calibri"/>
        <family val="2"/>
        <scheme val="minor"/>
      </rPr>
      <t/>
    </r>
  </si>
  <si>
    <t>1899-1900</t>
  </si>
  <si>
    <t>India</t>
  </si>
  <si>
    <t>Year</t>
  </si>
  <si>
    <t>Russia</t>
  </si>
  <si>
    <t>Turkey</t>
  </si>
  <si>
    <t>Afghanistan</t>
  </si>
  <si>
    <t>Imports</t>
  </si>
  <si>
    <t>Exports</t>
  </si>
  <si>
    <t>(24,582 are goods passing through Meshed to Afghanistan)</t>
  </si>
  <si>
    <t>1898-1899</t>
  </si>
  <si>
    <t>1897-1898</t>
  </si>
  <si>
    <t>1896-1897</t>
  </si>
  <si>
    <t>1895-96</t>
  </si>
  <si>
    <t>(27,948 are goods passing through Meshed to Afghanistan)</t>
  </si>
  <si>
    <t>(15,854 are goods passing through Meshed to Afghanistan)</t>
  </si>
  <si>
    <t>(12,694 are goods passing through Meshed to Afghanistan)</t>
  </si>
  <si>
    <t>(11,760 are goods passing through Meshed to Afghanistan)</t>
  </si>
  <si>
    <t>1894-95</t>
  </si>
  <si>
    <t>(8,808 are goods passing through Meshed to Afghanistan)</t>
  </si>
  <si>
    <t>1891-92</t>
  </si>
  <si>
    <t>(7,342 are goods passing through Meshed to Afghanistan)</t>
  </si>
  <si>
    <t>Khorasan, 1889-90</t>
  </si>
  <si>
    <r>
      <t xml:space="preserve">Country </t>
    </r>
    <r>
      <rPr>
        <i/>
        <sz val="12"/>
        <color theme="1"/>
        <rFont val="Calibri"/>
        <family val="2"/>
        <scheme val="minor"/>
      </rPr>
      <t>(from)</t>
    </r>
  </si>
  <si>
    <r>
      <t>Country</t>
    </r>
    <r>
      <rPr>
        <i/>
        <sz val="12"/>
        <color theme="1"/>
        <rFont val="Calibri"/>
        <family val="2"/>
        <scheme val="minor"/>
      </rPr>
      <t xml:space="preserve"> (sold in)</t>
    </r>
  </si>
  <si>
    <t>Khorasan</t>
  </si>
  <si>
    <t>Mutton</t>
  </si>
  <si>
    <t>Cotton</t>
  </si>
  <si>
    <t>1889-90</t>
  </si>
  <si>
    <t>(17,156 are goods passing through Meshed to Afghanistan)</t>
  </si>
  <si>
    <t>into Khorasan and Seistan, 1902-03</t>
  </si>
  <si>
    <t>into Khorasan and Seistan, 1903-04</t>
  </si>
  <si>
    <t>into Khorasan and Seistan, 1904-05</t>
  </si>
  <si>
    <t>into Khorasan and Seistan, 1905-06</t>
  </si>
  <si>
    <t>into Khorasan and Seistan, 1906-07</t>
  </si>
  <si>
    <t>into Khorasan and Seistan, 1907-08</t>
  </si>
  <si>
    <t>into Khorasan and Seistan, 1908-09</t>
  </si>
  <si>
    <t>into Khorasan and Seistan, 1909-10</t>
  </si>
  <si>
    <t>into Khorasan and Seistan, 1910-11</t>
  </si>
  <si>
    <t>into Khorasan and Seistan, 1911-12</t>
  </si>
  <si>
    <t>into Khorasan and Seistan, 1912-13</t>
  </si>
  <si>
    <t/>
  </si>
  <si>
    <t>Rope</t>
  </si>
  <si>
    <t>Thread, flax and hemp</t>
  </si>
  <si>
    <t>Thread, real silver</t>
  </si>
  <si>
    <t>Prices and Wages in London &amp; Southern England, 1259-1914</t>
  </si>
  <si>
    <t>A1) Original Prices</t>
  </si>
  <si>
    <t>Source</t>
  </si>
  <si>
    <t>Currency/units</t>
  </si>
  <si>
    <t>£/Number</t>
  </si>
  <si>
    <t>Comment</t>
  </si>
  <si>
    <t>Place of Origin</t>
  </si>
  <si>
    <t>Good</t>
  </si>
  <si>
    <t>1902-03</t>
  </si>
  <si>
    <t>1903-04</t>
  </si>
  <si>
    <t>1904-05</t>
  </si>
  <si>
    <t>1905-06</t>
  </si>
  <si>
    <t>1906-07</t>
  </si>
  <si>
    <t>1907-08</t>
  </si>
  <si>
    <t>1908-09</t>
  </si>
  <si>
    <t>1909-10</t>
  </si>
  <si>
    <t>1910-11</t>
  </si>
  <si>
    <t>1911-12</t>
  </si>
  <si>
    <t>1912-13</t>
  </si>
  <si>
    <t>Price (Units)</t>
  </si>
  <si>
    <t>Lbs</t>
  </si>
  <si>
    <t>Copper, sheets</t>
  </si>
  <si>
    <t>Cotton, yarn and twist</t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</si>
  <si>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and Seistan</t>
    </r>
    <r>
      <rPr>
        <i/>
        <sz val="12"/>
        <color theme="1"/>
        <rFont val="Calibri"/>
        <family val="2"/>
        <scheme val="minor"/>
      </rPr>
      <t>,</t>
    </r>
    <r>
      <rPr>
        <sz val="12"/>
        <color theme="1"/>
        <rFont val="Calibri"/>
        <family val="2"/>
        <scheme val="minor"/>
      </rPr>
      <t xml:space="preserve"> 1906-07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</si>
  <si>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Seistan, 1902-03</t>
    </r>
    <r>
      <rPr>
        <sz val="11"/>
        <color theme="1"/>
        <rFont val="Calibri"/>
        <family val="2"/>
        <scheme val="minor"/>
      </rPr>
      <t/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</si>
  <si>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Seistan, 1903-04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</si>
  <si>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Seistan, 1904-05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</si>
  <si>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Seistan, 1905-06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</si>
  <si>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Seistan, 1907-08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</si>
  <si>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Seistan, 1908-09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</si>
  <si>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Seistan, 1909-10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</si>
  <si>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Seistan, 1910-11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</si>
  <si>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Seistan, 1911-12</t>
    </r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</si>
  <si>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Seistan, 1912-13</t>
    </r>
  </si>
  <si>
    <r>
      <rPr>
        <i/>
        <sz val="12"/>
        <color theme="1"/>
        <rFont val="Calibri"/>
        <family val="2"/>
        <scheme val="minor"/>
      </rPr>
      <t>into</t>
    </r>
    <r>
      <rPr>
        <sz val="12"/>
        <color theme="1"/>
        <rFont val="Calibri"/>
        <family val="2"/>
        <scheme val="minor"/>
      </rPr>
      <t xml:space="preserve"> Khorasan </t>
    </r>
    <r>
      <rPr>
        <i/>
        <sz val="12"/>
        <color theme="1"/>
        <rFont val="Calibri"/>
        <family val="2"/>
        <scheme val="minor"/>
      </rPr>
      <t xml:space="preserve"> from </t>
    </r>
    <r>
      <rPr>
        <sz val="12"/>
        <color theme="1"/>
        <rFont val="Calibri"/>
        <family val="2"/>
        <scheme val="minor"/>
      </rPr>
      <t>India, 1904-05</t>
    </r>
  </si>
  <si>
    <t>Skins, including furs</t>
  </si>
  <si>
    <t>Skins, other</t>
  </si>
  <si>
    <t xml:space="preserve">Skins, tanned </t>
  </si>
  <si>
    <t>x`</t>
  </si>
  <si>
    <r>
      <rPr>
        <i/>
        <sz val="12"/>
        <color theme="1"/>
        <rFont val="Calibri"/>
        <family val="2"/>
        <scheme val="minor"/>
      </rPr>
      <t xml:space="preserve">from </t>
    </r>
    <r>
      <rPr>
        <sz val="12"/>
        <color theme="1"/>
        <rFont val="Calibri"/>
        <family val="2"/>
        <scheme val="minor"/>
      </rPr>
      <t>Khorasan and Seistan, 1906-07</t>
    </r>
  </si>
  <si>
    <t>Cotton, piece-goods</t>
  </si>
  <si>
    <t>Silk, piece-goods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</si>
  <si>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</si>
  <si>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</si>
  <si>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</si>
  <si>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There are important issues regarding the accuracy of the returns in view of their provencance and the incentives to underreport values and evade taxation.</t>
  </si>
  <si>
    <t>Some errors were detected in the process and corrected. Please note that observations not recorded for some of the years listed above were not available in the source reports.</t>
  </si>
  <si>
    <t>Sheets:</t>
  </si>
  <si>
    <t>- reduces the adjusted data on imports to prices in single series for each commodity.</t>
  </si>
  <si>
    <t>- reduces the adjusted data on exports to prices in single series for each commodity.</t>
  </si>
  <si>
    <t>- rearranges the adjusted data on bazaar (local) prices in single series for each commodity.</t>
  </si>
  <si>
    <t>Imports - Data (Raw &amp; Adjusted)</t>
  </si>
  <si>
    <t>Exports - Data (Raw &amp; Adjusted)</t>
  </si>
  <si>
    <t>- contains the raw and adjusted data on prices from bazaar (local) taken directly from the sources described below.</t>
  </si>
  <si>
    <t>Color Legend</t>
  </si>
  <si>
    <t>- mentions reason for colors of highlighted cells.</t>
  </si>
  <si>
    <t>Sources:</t>
  </si>
  <si>
    <t>Reports of British consuls published in: the British House of Commons papers in the diplomatic &amp; consular reports on trade and finance.</t>
  </si>
  <si>
    <t>Robert White Stevens, On the Stowage of Ships and their Cargoes, London, Longmans, Green, &amp; Co., 7th edition, 1894.</t>
  </si>
  <si>
    <t xml:space="preserve"> </t>
  </si>
  <si>
    <t>Change in unit of quantity</t>
  </si>
  <si>
    <t>Suspected data entries or invalid / unavailable conversion units</t>
  </si>
  <si>
    <r>
      <t xml:space="preserve">This spreadsheet lists the </t>
    </r>
    <r>
      <rPr>
        <b/>
        <i/>
        <sz val="10"/>
        <rFont val="Arial"/>
        <family val="2"/>
      </rPr>
      <t>prices, quantities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values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imports </t>
    </r>
    <r>
      <rPr>
        <sz val="10"/>
        <rFont val="Arial"/>
        <family val="2"/>
      </rPr>
      <t xml:space="preserve">and </t>
    </r>
    <r>
      <rPr>
        <b/>
        <i/>
        <sz val="10"/>
        <rFont val="Arial"/>
        <family val="2"/>
      </rPr>
      <t xml:space="preserve">exports </t>
    </r>
    <r>
      <rPr>
        <sz val="10"/>
        <rFont val="Arial"/>
        <family val="2"/>
      </rPr>
      <t xml:space="preserve">in the city of </t>
    </r>
    <r>
      <rPr>
        <b/>
        <i/>
        <sz val="10"/>
        <rFont val="Arial"/>
        <family val="2"/>
      </rPr>
      <t xml:space="preserve">Khorasan </t>
    </r>
    <r>
      <rPr>
        <sz val="10"/>
        <rFont val="Arial"/>
        <family val="2"/>
      </rPr>
      <t>from</t>
    </r>
    <r>
      <rPr>
        <b/>
        <i/>
        <sz val="10"/>
        <rFont val="Arial"/>
        <family val="2"/>
      </rPr>
      <t xml:space="preserve"> 1902-03 to 1912-13</t>
    </r>
    <r>
      <rPr>
        <sz val="10"/>
        <rFont val="Arial"/>
        <family val="2"/>
      </rPr>
      <t>.  The data were compiled by British consuls.</t>
    </r>
  </si>
  <si>
    <t xml:space="preserve">Khorasan - Prices (Imports) </t>
  </si>
  <si>
    <t xml:space="preserve">Khorasan - Prices (Exports) </t>
  </si>
  <si>
    <t>Totals across commodities</t>
  </si>
  <si>
    <t>Totals across countries</t>
  </si>
  <si>
    <t>Khorasan - Prices (Bazaar-Local)</t>
  </si>
  <si>
    <t>Imports - DataSum (Adjusted)</t>
  </si>
  <si>
    <t>Exports - DataSum (Adjusted)</t>
  </si>
  <si>
    <t>Imports - DataSumOtherCountries (Adjusted)</t>
  </si>
  <si>
    <t>Exports - DataSumOtherCountries (Adjusted)</t>
  </si>
  <si>
    <t>- contains the adjusted units for commodities and currencies of prices, quantities and values of imports for other countries taken from the sources described below..</t>
  </si>
  <si>
    <t>- contains the adjusted units for commodities and currencies of prices, quantities and values of exports for other countries taken from the sources described below.</t>
  </si>
  <si>
    <t>- contains the adjusted units for commodities and currencies of prices, quantities and values of imports totalled across primary countries taken from the sources described below.</t>
  </si>
  <si>
    <t>- contains the adjusted units for commodities and currencies of prices, quantities and values of exports  totalled across primary countries taken from the sources described below..</t>
  </si>
  <si>
    <t>Imports - DataOtherCountries (Raw &amp; Adjusted)</t>
  </si>
  <si>
    <t>Exports - DataOtherCountries (Raw &amp; Adjusted)</t>
  </si>
  <si>
    <t>- contains the raw and adjusted units for commodities and currencies of prices, quantities and values of imports for primary countries taken from the sources described below.</t>
  </si>
  <si>
    <t>- contains the raw and adjusted units for commodities and currencies of prices, quantities and values of exports for primary countries taken from the sources described below.</t>
  </si>
  <si>
    <t>- contains the raw and adjusted units for commodities and currencies of prices, quantities and values of imports for other countries taken from the sources described below.</t>
  </si>
  <si>
    <t>- contains the raw and adjusted units for commodities and currencies of prices, quantities and values of exports for other countries taken from the sources described below.</t>
  </si>
  <si>
    <t>Bazaar (Local) - Prices (Raw &amp; Adjusted)</t>
  </si>
  <si>
    <t>Brass, in sheets</t>
  </si>
  <si>
    <t>Cotton, yarns</t>
  </si>
  <si>
    <t>Flax and hemp, yarns</t>
  </si>
  <si>
    <t>Imitation gold and silver, yarns</t>
  </si>
  <si>
    <t>Real silver, yarns</t>
  </si>
  <si>
    <t>Silk, yarns</t>
  </si>
  <si>
    <t>Wool, yarns</t>
  </si>
  <si>
    <t>via Bunder Abbas</t>
  </si>
  <si>
    <t>Poppy seeds</t>
  </si>
  <si>
    <t>long ton</t>
  </si>
  <si>
    <t>metric ton</t>
  </si>
  <si>
    <t>stone</t>
  </si>
  <si>
    <t>kgs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</si>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</sst>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* #,##0.0000_);_(* \(#,##0.0000\);_(* &quot;-&quot;??_);_(@_)"/>
    <numFmt numFmtId="167" formatCode="0.0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.5"/>
      <name val="Times New Roman"/>
      <family val="1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b/>
      <i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5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7" fillId="0" borderId="0">
      <alignment vertical="top"/>
    </xf>
    <xf numFmtId="0" fontId="26" fillId="0" borderId="0">
      <alignment vertical="top"/>
    </xf>
  </cellStyleXfs>
  <cellXfs count="141">
    <xf numFmtId="0" fontId="0" fillId="0" borderId="0" xfId="0"/>
    <xf numFmtId="3" fontId="0" fillId="0" borderId="0" xfId="0" applyNumberFormat="1" applyFill="1"/>
    <xf numFmtId="0" fontId="0" fillId="0" borderId="0" xfId="0" applyFill="1"/>
    <xf numFmtId="0" fontId="3" fillId="0" borderId="0" xfId="0" applyFont="1"/>
    <xf numFmtId="0" fontId="0" fillId="0" borderId="0" xfId="0" applyFont="1"/>
    <xf numFmtId="2" fontId="0" fillId="0" borderId="0" xfId="0" applyNumberFormat="1"/>
    <xf numFmtId="0" fontId="7" fillId="0" borderId="0" xfId="0" applyFont="1"/>
    <xf numFmtId="0" fontId="8" fillId="0" borderId="0" xfId="0" applyFont="1"/>
    <xf numFmtId="0" fontId="8" fillId="0" borderId="0" xfId="0" applyFont="1" applyFill="1" applyAlignment="1">
      <alignment horizontal="center"/>
    </xf>
    <xf numFmtId="164" fontId="8" fillId="0" borderId="0" xfId="1" applyNumberFormat="1" applyFont="1" applyFill="1" applyAlignment="1">
      <alignment horizontal="center"/>
    </xf>
    <xf numFmtId="164" fontId="0" fillId="0" borderId="0" xfId="1" applyNumberFormat="1" applyFont="1" applyFill="1"/>
    <xf numFmtId="164" fontId="1" fillId="0" borderId="0" xfId="1" applyNumberFormat="1" applyFont="1" applyFill="1" applyBorder="1"/>
    <xf numFmtId="164" fontId="5" fillId="0" borderId="0" xfId="1" applyNumberFormat="1" applyFont="1" applyFill="1"/>
    <xf numFmtId="0" fontId="2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11" fillId="0" borderId="0" xfId="0" applyFont="1" applyFill="1" applyBorder="1" applyAlignment="1">
      <alignment horizontal="center" vertical="center"/>
    </xf>
    <xf numFmtId="164" fontId="4" fillId="0" borderId="0" xfId="1" applyNumberFormat="1" applyFont="1" applyBorder="1" applyAlignment="1">
      <alignment horizontal="right" vertical="center" wrapText="1"/>
    </xf>
    <xf numFmtId="0" fontId="0" fillId="0" borderId="0" xfId="0" applyFill="1" applyAlignment="1">
      <alignment horizontal="left"/>
    </xf>
    <xf numFmtId="164" fontId="4" fillId="0" borderId="0" xfId="1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/>
    </xf>
    <xf numFmtId="164" fontId="7" fillId="0" borderId="0" xfId="1" applyNumberFormat="1" applyFont="1" applyAlignment="1"/>
    <xf numFmtId="164" fontId="7" fillId="0" borderId="0" xfId="1" applyNumberFormat="1" applyFont="1" applyFill="1" applyBorder="1" applyAlignment="1">
      <alignment vertical="center" wrapText="1"/>
    </xf>
    <xf numFmtId="164" fontId="14" fillId="0" borderId="0" xfId="1" applyNumberFormat="1" applyFont="1" applyFill="1" applyAlignment="1">
      <alignment horizontal="left"/>
    </xf>
    <xf numFmtId="1" fontId="0" fillId="0" borderId="0" xfId="0" applyNumberFormat="1"/>
    <xf numFmtId="0" fontId="7" fillId="0" borderId="0" xfId="0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7" fillId="0" borderId="0" xfId="0" applyFont="1" applyFill="1"/>
    <xf numFmtId="164" fontId="4" fillId="0" borderId="0" xfId="1" applyNumberFormat="1" applyFont="1" applyFill="1" applyBorder="1" applyAlignment="1">
      <alignment horizontal="right" vertical="center" wrapText="1"/>
    </xf>
    <xf numFmtId="1" fontId="0" fillId="0" borderId="0" xfId="0" applyNumberFormat="1" applyFont="1" applyFill="1"/>
    <xf numFmtId="1" fontId="10" fillId="0" borderId="0" xfId="0" applyNumberFormat="1" applyFont="1" applyFill="1" applyBorder="1" applyAlignment="1">
      <alignment horizontal="left" vertical="top"/>
    </xf>
    <xf numFmtId="165" fontId="5" fillId="0" borderId="0" xfId="1" applyNumberFormat="1" applyFont="1" applyFill="1"/>
    <xf numFmtId="2" fontId="5" fillId="0" borderId="0" xfId="1" applyNumberFormat="1" applyFont="1" applyFill="1"/>
    <xf numFmtId="164" fontId="4" fillId="0" borderId="0" xfId="1" quotePrefix="1" applyNumberFormat="1" applyFont="1" applyFill="1" applyBorder="1" applyAlignment="1">
      <alignment horizontal="right" vertical="center" wrapText="1"/>
    </xf>
    <xf numFmtId="164" fontId="4" fillId="0" borderId="0" xfId="1" quotePrefix="1" applyNumberFormat="1" applyFont="1" applyFill="1" applyBorder="1" applyAlignment="1">
      <alignment horizontal="right" wrapText="1"/>
    </xf>
    <xf numFmtId="0" fontId="8" fillId="0" borderId="0" xfId="0" applyFont="1" applyFill="1"/>
    <xf numFmtId="1" fontId="10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left" vertical="top"/>
    </xf>
    <xf numFmtId="2" fontId="0" fillId="0" borderId="0" xfId="0" applyNumberFormat="1" applyFill="1"/>
    <xf numFmtId="3" fontId="10" fillId="0" borderId="0" xfId="0" applyNumberFormat="1" applyFont="1" applyBorder="1" applyAlignment="1">
      <alignment horizontal="left" vertical="top"/>
    </xf>
    <xf numFmtId="164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vertical="top" wrapText="1"/>
    </xf>
    <xf numFmtId="0" fontId="4" fillId="0" borderId="0" xfId="0" applyFont="1" applyFill="1"/>
    <xf numFmtId="0" fontId="4" fillId="0" borderId="0" xfId="0" applyFont="1" applyBorder="1" applyAlignment="1">
      <alignment horizontal="left" vertical="top"/>
    </xf>
    <xf numFmtId="0" fontId="1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3" fontId="10" fillId="0" borderId="0" xfId="0" applyNumberFormat="1" applyFont="1" applyBorder="1" applyAlignment="1">
      <alignment vertical="top" wrapText="1"/>
    </xf>
    <xf numFmtId="3" fontId="10" fillId="0" borderId="0" xfId="2" applyNumberFormat="1" applyFont="1" applyBorder="1" applyAlignment="1">
      <alignment horizontal="left" vertical="top"/>
    </xf>
    <xf numFmtId="3" fontId="0" fillId="0" borderId="0" xfId="0" applyNumberFormat="1" applyFont="1" applyFill="1"/>
    <xf numFmtId="1" fontId="10" fillId="0" borderId="0" xfId="0" applyNumberFormat="1" applyFont="1" applyBorder="1" applyAlignment="1">
      <alignment horizontal="left" vertical="top" wrapText="1"/>
    </xf>
    <xf numFmtId="3" fontId="10" fillId="0" borderId="0" xfId="2" applyNumberFormat="1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3" fontId="10" fillId="0" borderId="0" xfId="0" applyNumberFormat="1" applyFont="1" applyBorder="1" applyAlignment="1">
      <alignment horizontal="left" vertical="top" wrapText="1"/>
    </xf>
    <xf numFmtId="0" fontId="0" fillId="0" borderId="0" xfId="0" applyFill="1" applyAlignment="1">
      <alignment horizontal="left" wrapText="1"/>
    </xf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>
      <alignment wrapText="1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164" fontId="0" fillId="0" borderId="0" xfId="1" applyNumberFormat="1" applyFo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164" fontId="3" fillId="0" borderId="0" xfId="1" applyNumberFormat="1" applyFont="1"/>
    <xf numFmtId="0" fontId="0" fillId="2" borderId="0" xfId="0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164" fontId="4" fillId="2" borderId="0" xfId="1" applyNumberFormat="1" applyFont="1" applyFill="1" applyBorder="1" applyAlignment="1">
      <alignment horizontal="right" vertical="center" wrapText="1"/>
    </xf>
    <xf numFmtId="166" fontId="4" fillId="2" borderId="0" xfId="1" applyNumberFormat="1" applyFont="1" applyFill="1" applyBorder="1" applyAlignment="1">
      <alignment horizontal="right" vertical="center" wrapText="1"/>
    </xf>
    <xf numFmtId="0" fontId="18" fillId="0" borderId="0" xfId="3" applyFont="1" applyBorder="1" applyAlignment="1">
      <alignment horizontal="left" vertical="center"/>
    </xf>
    <xf numFmtId="0" fontId="17" fillId="0" borderId="0" xfId="3" applyAlignment="1"/>
    <xf numFmtId="0" fontId="19" fillId="0" borderId="0" xfId="3" applyFont="1" applyAlignment="1"/>
    <xf numFmtId="0" fontId="20" fillId="0" borderId="0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right"/>
    </xf>
    <xf numFmtId="0" fontId="22" fillId="3" borderId="0" xfId="3" applyFont="1" applyFill="1" applyBorder="1" applyAlignment="1">
      <alignment horizontal="left"/>
    </xf>
    <xf numFmtId="0" fontId="21" fillId="3" borderId="0" xfId="3" applyFont="1" applyFill="1" applyBorder="1" applyAlignment="1">
      <alignment horizontal="center"/>
    </xf>
    <xf numFmtId="0" fontId="21" fillId="0" borderId="0" xfId="3" applyFont="1" applyBorder="1" applyAlignment="1">
      <alignment horizontal="center"/>
    </xf>
    <xf numFmtId="0" fontId="22" fillId="3" borderId="0" xfId="3" applyFont="1" applyFill="1" applyBorder="1" applyAlignment="1">
      <alignment horizontal="left" wrapText="1"/>
    </xf>
    <xf numFmtId="0" fontId="21" fillId="3" borderId="0" xfId="3" applyFont="1" applyFill="1" applyBorder="1" applyAlignment="1">
      <alignment horizontal="left"/>
    </xf>
    <xf numFmtId="0" fontId="21" fillId="0" borderId="0" xfId="3" applyFont="1" applyBorder="1" applyAlignment="1">
      <alignment horizontal="left"/>
    </xf>
    <xf numFmtId="0" fontId="19" fillId="0" borderId="0" xfId="3" applyFont="1" applyAlignment="1">
      <alignment horizontal="left"/>
    </xf>
    <xf numFmtId="0" fontId="22" fillId="0" borderId="0" xfId="3" applyFont="1" applyBorder="1" applyAlignment="1">
      <alignment horizontal="right"/>
    </xf>
    <xf numFmtId="0" fontId="23" fillId="3" borderId="0" xfId="3" applyFont="1" applyFill="1" applyBorder="1" applyAlignment="1">
      <alignment horizontal="center"/>
    </xf>
    <xf numFmtId="0" fontId="23" fillId="0" borderId="0" xfId="3" applyFont="1" applyBorder="1" applyAlignment="1">
      <alignment horizontal="center"/>
    </xf>
    <xf numFmtId="0" fontId="22" fillId="0" borderId="0" xfId="3" applyFont="1" applyBorder="1" applyAlignment="1">
      <alignment horizontal="center"/>
    </xf>
    <xf numFmtId="0" fontId="22" fillId="0" borderId="0" xfId="3" applyFont="1" applyAlignment="1"/>
    <xf numFmtId="0" fontId="22" fillId="3" borderId="0" xfId="3" applyFont="1" applyFill="1" applyBorder="1" applyAlignment="1">
      <alignment horizontal="right"/>
    </xf>
    <xf numFmtId="0" fontId="24" fillId="0" borderId="0" xfId="3" applyFont="1" applyBorder="1" applyAlignment="1">
      <alignment horizontal="right"/>
    </xf>
    <xf numFmtId="0" fontId="25" fillId="0" borderId="0" xfId="3" applyFont="1" applyBorder="1" applyAlignment="1">
      <alignment horizontal="center"/>
    </xf>
    <xf numFmtId="0" fontId="21" fillId="3" borderId="0" xfId="3" applyFont="1" applyFill="1" applyBorder="1" applyAlignment="1" applyProtection="1">
      <alignment horizontal="right"/>
    </xf>
    <xf numFmtId="165" fontId="25" fillId="0" borderId="0" xfId="3" applyNumberFormat="1" applyFont="1" applyBorder="1" applyAlignment="1" applyProtection="1">
      <alignment horizontal="center"/>
    </xf>
    <xf numFmtId="0" fontId="17" fillId="0" borderId="0" xfId="3" applyFill="1" applyAlignment="1"/>
    <xf numFmtId="0" fontId="25" fillId="0" borderId="0" xfId="3" applyFont="1" applyFill="1" applyBorder="1" applyAlignment="1">
      <alignment horizontal="center"/>
    </xf>
    <xf numFmtId="0" fontId="24" fillId="0" borderId="0" xfId="3" applyFont="1" applyFill="1" applyBorder="1" applyAlignment="1">
      <alignment horizontal="right"/>
    </xf>
    <xf numFmtId="0" fontId="22" fillId="3" borderId="0" xfId="3" applyFont="1" applyFill="1" applyBorder="1" applyAlignment="1">
      <alignment horizontal="left" vertical="center" wrapText="1"/>
    </xf>
    <xf numFmtId="0" fontId="0" fillId="0" borderId="0" xfId="0" applyFill="1" applyBorder="1"/>
    <xf numFmtId="0" fontId="8" fillId="0" borderId="0" xfId="0" applyFont="1" applyFill="1" applyBorder="1"/>
    <xf numFmtId="164" fontId="0" fillId="0" borderId="0" xfId="1" applyNumberFormat="1" applyFont="1" applyFill="1" applyBorder="1"/>
    <xf numFmtId="0" fontId="0" fillId="0" borderId="0" xfId="0" applyFill="1" applyBorder="1" applyAlignment="1">
      <alignment horizontal="left"/>
    </xf>
    <xf numFmtId="166" fontId="0" fillId="0" borderId="0" xfId="1" applyNumberFormat="1" applyFont="1" applyFill="1"/>
    <xf numFmtId="0" fontId="0" fillId="4" borderId="0" xfId="0" applyFont="1" applyFill="1" applyAlignment="1">
      <alignment horizontal="center" vertical="center"/>
    </xf>
    <xf numFmtId="164" fontId="0" fillId="4" borderId="0" xfId="1" applyNumberFormat="1" applyFont="1" applyFill="1"/>
    <xf numFmtId="0" fontId="0" fillId="4" borderId="0" xfId="0" applyFill="1"/>
    <xf numFmtId="0" fontId="0" fillId="2" borderId="0" xfId="0" applyFill="1" applyAlignment="1">
      <alignment horizontal="left"/>
    </xf>
    <xf numFmtId="0" fontId="0" fillId="0" borderId="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6" fillId="0" borderId="0" xfId="4" applyFont="1" applyAlignment="1"/>
    <xf numFmtId="0" fontId="26" fillId="0" borderId="0" xfId="4" applyAlignment="1"/>
    <xf numFmtId="0" fontId="26" fillId="0" borderId="0" xfId="4" applyFont="1" applyBorder="1" applyAlignment="1"/>
    <xf numFmtId="0" fontId="26" fillId="0" borderId="0" xfId="4" applyBorder="1" applyAlignment="1"/>
    <xf numFmtId="0" fontId="28" fillId="0" borderId="0" xfId="4" applyFont="1" applyAlignment="1"/>
    <xf numFmtId="0" fontId="26" fillId="0" borderId="0" xfId="4" quotePrefix="1" applyFont="1" applyAlignment="1"/>
    <xf numFmtId="0" fontId="26" fillId="0" borderId="0" xfId="4" applyFont="1" applyAlignment="1">
      <alignment horizontal="left"/>
    </xf>
    <xf numFmtId="0" fontId="4" fillId="5" borderId="0" xfId="0" applyFont="1" applyFill="1" applyBorder="1" applyAlignment="1">
      <alignment horizontal="left" vertical="top"/>
    </xf>
    <xf numFmtId="0" fontId="4" fillId="6" borderId="0" xfId="0" applyFont="1" applyFill="1" applyBorder="1" applyAlignment="1">
      <alignment horizontal="left" vertical="top"/>
    </xf>
    <xf numFmtId="0" fontId="0" fillId="7" borderId="0" xfId="0" applyFill="1"/>
    <xf numFmtId="0" fontId="0" fillId="7" borderId="0" xfId="0" applyFont="1" applyFill="1"/>
    <xf numFmtId="0" fontId="4" fillId="7" borderId="0" xfId="0" applyFont="1" applyFill="1" applyBorder="1" applyAlignment="1">
      <alignment horizontal="left" vertical="top"/>
    </xf>
    <xf numFmtId="164" fontId="16" fillId="7" borderId="0" xfId="1" applyNumberFormat="1" applyFont="1" applyFill="1" applyAlignment="1">
      <alignment horizontal="left"/>
    </xf>
    <xf numFmtId="167" fontId="0" fillId="0" borderId="0" xfId="0" applyNumberFormat="1"/>
    <xf numFmtId="0" fontId="0" fillId="0" borderId="0" xfId="0" applyFill="1" applyAlignment="1"/>
    <xf numFmtId="0" fontId="3" fillId="0" borderId="0" xfId="0" applyFont="1" applyFill="1" applyAlignment="1"/>
    <xf numFmtId="2" fontId="0" fillId="0" borderId="0" xfId="0" applyNumberFormat="1" applyAlignment="1"/>
    <xf numFmtId="0" fontId="3" fillId="0" borderId="0" xfId="0" applyFont="1" applyAlignment="1"/>
    <xf numFmtId="43" fontId="0" fillId="0" borderId="0" xfId="1" applyFont="1"/>
    <xf numFmtId="0" fontId="0" fillId="0" borderId="0" xfId="0" applyAlignment="1"/>
    <xf numFmtId="0" fontId="26" fillId="0" borderId="0" xfId="4" applyFont="1" applyAlignment="1">
      <alignment horizontal="left" vertical="top" wrapText="1"/>
    </xf>
    <xf numFmtId="0" fontId="26" fillId="0" borderId="0" xfId="4" applyFont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17" fillId="0" borderId="0" xfId="3" applyNumberFormat="1" applyAlignment="1"/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3">
    <dxf>
      <fill>
        <patternFill patternType="solid">
          <fgColor rgb="FF4F81BD"/>
          <bgColor rgb="FF000000"/>
        </patternFill>
      </fill>
    </dxf>
    <dxf>
      <fill>
        <patternFill patternType="solid">
          <fgColor rgb="FF538DD5"/>
          <bgColor rgb="FF000000"/>
        </patternFill>
      </fill>
    </dxf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28"/>
  <sheetViews>
    <sheetView tabSelected="1" workbookViewId="0">
      <selection activeCell="C6" sqref="C6"/>
    </sheetView>
  </sheetViews>
  <sheetFormatPr defaultRowHeight="13.2" x14ac:dyDescent="0.25"/>
  <cols>
    <col min="1" max="2" width="8.88671875" style="110"/>
    <col min="3" max="3" width="22.6640625" style="110" customWidth="1"/>
    <col min="4" max="16384" width="8.88671875" style="110"/>
  </cols>
  <sheetData>
    <row r="1" spans="1:4" x14ac:dyDescent="0.25">
      <c r="A1" s="109" t="s">
        <v>343</v>
      </c>
    </row>
    <row r="2" spans="1:4" x14ac:dyDescent="0.25">
      <c r="A2" s="109" t="s">
        <v>344</v>
      </c>
    </row>
    <row r="4" spans="1:4" x14ac:dyDescent="0.25">
      <c r="A4" s="109" t="s">
        <v>363</v>
      </c>
    </row>
    <row r="5" spans="1:4" x14ac:dyDescent="0.25">
      <c r="A5" s="109" t="s">
        <v>345</v>
      </c>
    </row>
    <row r="6" spans="1:4" s="112" customFormat="1" x14ac:dyDescent="0.25">
      <c r="A6" s="111"/>
    </row>
    <row r="7" spans="1:4" x14ac:dyDescent="0.25">
      <c r="A7" s="109" t="s">
        <v>346</v>
      </c>
    </row>
    <row r="8" spans="1:4" x14ac:dyDescent="0.25">
      <c r="A8" s="109" t="s">
        <v>347</v>
      </c>
    </row>
    <row r="9" spans="1:4" x14ac:dyDescent="0.25">
      <c r="A9" s="109"/>
    </row>
    <row r="10" spans="1:4" x14ac:dyDescent="0.25">
      <c r="A10" s="113" t="s">
        <v>348</v>
      </c>
    </row>
    <row r="11" spans="1:4" x14ac:dyDescent="0.25">
      <c r="A11" s="130" t="s">
        <v>364</v>
      </c>
      <c r="B11" s="130"/>
      <c r="C11" s="130"/>
      <c r="D11" s="114" t="s">
        <v>349</v>
      </c>
    </row>
    <row r="12" spans="1:4" x14ac:dyDescent="0.25">
      <c r="A12" s="130" t="s">
        <v>365</v>
      </c>
      <c r="B12" s="130"/>
      <c r="C12" s="130"/>
      <c r="D12" s="114" t="s">
        <v>350</v>
      </c>
    </row>
    <row r="13" spans="1:4" x14ac:dyDescent="0.25">
      <c r="A13" s="130" t="s">
        <v>368</v>
      </c>
      <c r="B13" s="130"/>
      <c r="C13" s="130"/>
      <c r="D13" s="114" t="s">
        <v>351</v>
      </c>
    </row>
    <row r="14" spans="1:4" x14ac:dyDescent="0.25">
      <c r="A14" s="130" t="s">
        <v>369</v>
      </c>
      <c r="B14" s="130"/>
      <c r="C14" s="130"/>
      <c r="D14" s="114" t="s">
        <v>375</v>
      </c>
    </row>
    <row r="15" spans="1:4" x14ac:dyDescent="0.25">
      <c r="A15" s="130" t="s">
        <v>370</v>
      </c>
      <c r="B15" s="130"/>
      <c r="C15" s="130"/>
      <c r="D15" s="114" t="s">
        <v>376</v>
      </c>
    </row>
    <row r="16" spans="1:4" x14ac:dyDescent="0.25">
      <c r="A16" s="130" t="s">
        <v>371</v>
      </c>
      <c r="B16" s="130"/>
      <c r="C16" s="130"/>
      <c r="D16" s="114" t="s">
        <v>373</v>
      </c>
    </row>
    <row r="17" spans="1:16" x14ac:dyDescent="0.25">
      <c r="A17" s="130" t="s">
        <v>372</v>
      </c>
      <c r="B17" s="130"/>
      <c r="C17" s="130"/>
      <c r="D17" s="114" t="s">
        <v>374</v>
      </c>
    </row>
    <row r="18" spans="1:16" x14ac:dyDescent="0.25">
      <c r="A18" s="130" t="s">
        <v>352</v>
      </c>
      <c r="B18" s="130"/>
      <c r="C18" s="130"/>
      <c r="D18" s="114" t="s">
        <v>379</v>
      </c>
    </row>
    <row r="19" spans="1:16" x14ac:dyDescent="0.25">
      <c r="A19" s="130" t="s">
        <v>353</v>
      </c>
      <c r="B19" s="130"/>
      <c r="C19" s="130"/>
      <c r="D19" s="114" t="s">
        <v>380</v>
      </c>
    </row>
    <row r="20" spans="1:16" x14ac:dyDescent="0.25">
      <c r="A20" s="130" t="s">
        <v>377</v>
      </c>
      <c r="B20" s="130"/>
      <c r="C20" s="130"/>
      <c r="D20" s="114" t="s">
        <v>381</v>
      </c>
    </row>
    <row r="21" spans="1:16" x14ac:dyDescent="0.25">
      <c r="A21" s="130" t="s">
        <v>378</v>
      </c>
      <c r="B21" s="130"/>
      <c r="C21" s="130"/>
      <c r="D21" s="114" t="s">
        <v>382</v>
      </c>
    </row>
    <row r="22" spans="1:16" x14ac:dyDescent="0.25">
      <c r="A22" s="115" t="s">
        <v>383</v>
      </c>
      <c r="B22" s="115"/>
      <c r="C22" s="115"/>
      <c r="D22" s="114" t="s">
        <v>354</v>
      </c>
    </row>
    <row r="23" spans="1:16" x14ac:dyDescent="0.25">
      <c r="A23" s="115" t="s">
        <v>355</v>
      </c>
      <c r="B23" s="115"/>
      <c r="C23" s="115"/>
      <c r="D23" s="114" t="s">
        <v>356</v>
      </c>
    </row>
    <row r="25" spans="1:16" x14ac:dyDescent="0.25">
      <c r="A25" s="113" t="s">
        <v>357</v>
      </c>
    </row>
    <row r="26" spans="1:16" x14ac:dyDescent="0.25">
      <c r="A26" s="129" t="s">
        <v>358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</row>
    <row r="27" spans="1:16" x14ac:dyDescent="0.25">
      <c r="A27" s="110" t="s">
        <v>359</v>
      </c>
    </row>
    <row r="28" spans="1:16" x14ac:dyDescent="0.25">
      <c r="C28" s="109" t="s">
        <v>360</v>
      </c>
    </row>
  </sheetData>
  <mergeCells count="12">
    <mergeCell ref="A11:C11"/>
    <mergeCell ref="A12:C12"/>
    <mergeCell ref="A13:C13"/>
    <mergeCell ref="A18:C18"/>
    <mergeCell ref="A19:C19"/>
    <mergeCell ref="A26:P26"/>
    <mergeCell ref="A16:C16"/>
    <mergeCell ref="A17:C17"/>
    <mergeCell ref="A14:C14"/>
    <mergeCell ref="A15:C15"/>
    <mergeCell ref="A20:C20"/>
    <mergeCell ref="A21:C21"/>
  </mergeCells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F139"/>
  <sheetViews>
    <sheetView zoomScale="60" zoomScaleNormal="60" workbookViewId="0">
      <pane xSplit="1" ySplit="3" topLeftCell="AR18" activePane="bottomRight" state="frozen"/>
      <selection activeCell="C18" sqref="C18"/>
      <selection pane="topRight" activeCell="C18" sqref="C18"/>
      <selection pane="bottomLeft" activeCell="C18" sqref="C18"/>
      <selection pane="bottomRight" activeCell="BB40" sqref="BB40"/>
    </sheetView>
  </sheetViews>
  <sheetFormatPr defaultRowHeight="14.4" x14ac:dyDescent="0.3"/>
  <cols>
    <col min="1" max="1" width="35.33203125" style="4" customWidth="1"/>
    <col min="2" max="2" width="9.6640625" style="18" customWidth="1"/>
    <col min="3" max="3" width="14.88671875" style="18" customWidth="1"/>
    <col min="4" max="4" width="17.109375" style="18" customWidth="1"/>
    <col min="5" max="5" width="14.77734375" customWidth="1"/>
    <col min="6" max="6" width="15.5546875" customWidth="1"/>
    <col min="7" max="7" width="14.77734375" customWidth="1"/>
    <col min="8" max="8" width="16.44140625" customWidth="1"/>
    <col min="9" max="11" width="16.44140625" style="67" customWidth="1"/>
    <col min="12" max="12" width="14.88671875" style="18" customWidth="1"/>
    <col min="13" max="13" width="16.109375" style="18" customWidth="1"/>
    <col min="14" max="14" width="14.77734375" customWidth="1"/>
    <col min="15" max="15" width="16.5546875" customWidth="1"/>
    <col min="16" max="16" width="14.77734375" customWidth="1"/>
    <col min="17" max="17" width="15" customWidth="1"/>
    <col min="18" max="20" width="16.44140625" style="67" customWidth="1"/>
    <col min="21" max="21" width="14.77734375" customWidth="1"/>
    <col min="22" max="22" width="15.5546875" customWidth="1"/>
    <col min="23" max="23" width="14.88671875" style="18" customWidth="1"/>
    <col min="24" max="24" width="16.21875" style="18" customWidth="1"/>
    <col min="25" max="25" width="14.77734375" customWidth="1"/>
    <col min="26" max="26" width="16.88671875" customWidth="1"/>
    <col min="27" max="29" width="16.44140625" style="67" customWidth="1"/>
    <col min="30" max="30" width="14.77734375" customWidth="1"/>
    <col min="31" max="31" width="15" customWidth="1"/>
    <col min="32" max="32" width="14.88671875" style="18" customWidth="1"/>
    <col min="33" max="33" width="16.109375" style="18" customWidth="1"/>
    <col min="34" max="34" width="14.77734375" customWidth="1"/>
    <col min="35" max="35" width="16.5546875" customWidth="1"/>
    <col min="36" max="38" width="16.44140625" style="67" customWidth="1"/>
    <col min="39" max="39" width="9.5546875" bestFit="1" customWidth="1"/>
    <col min="40" max="40" width="16.5546875" bestFit="1" customWidth="1"/>
    <col min="41" max="41" width="9.33203125" bestFit="1" customWidth="1"/>
    <col min="42" max="42" width="16.5546875" bestFit="1" customWidth="1"/>
    <col min="43" max="45" width="16.44140625" style="67" customWidth="1"/>
    <col min="46" max="46" width="9.33203125" bestFit="1" customWidth="1"/>
    <col min="47" max="47" width="16.5546875" bestFit="1" customWidth="1"/>
    <col min="48" max="48" width="12" bestFit="1" customWidth="1"/>
    <col min="52" max="54" width="16.44140625" style="67" customWidth="1"/>
    <col min="55" max="55" width="9.5546875" bestFit="1" customWidth="1"/>
    <col min="56" max="56" width="16.5546875" bestFit="1" customWidth="1"/>
    <col min="57" max="57" width="12.6640625" customWidth="1"/>
    <col min="61" max="63" width="16.44140625" style="67" customWidth="1"/>
    <col min="66" max="66" width="11.77734375" customWidth="1"/>
    <col min="67" max="67" width="11.5546875" customWidth="1"/>
    <col min="68" max="68" width="8.77734375" customWidth="1"/>
    <col min="70" max="72" width="16.44140625" style="67" customWidth="1"/>
    <col min="79" max="81" width="16.44140625" style="67" customWidth="1"/>
    <col min="88" max="90" width="16.44140625" style="67" customWidth="1"/>
    <col min="97" max="99" width="16.44140625" style="67" customWidth="1"/>
  </cols>
  <sheetData>
    <row r="1" spans="1:99" x14ac:dyDescent="0.3">
      <c r="G1" s="18"/>
      <c r="H1" s="18"/>
      <c r="I1" s="106"/>
      <c r="J1" s="106"/>
      <c r="K1" s="106"/>
      <c r="P1" s="18"/>
      <c r="R1" s="106"/>
      <c r="S1" s="106"/>
      <c r="T1" s="106"/>
      <c r="U1" s="18"/>
      <c r="V1" s="18"/>
      <c r="AA1" s="106"/>
      <c r="AB1" s="106"/>
      <c r="AC1" s="106"/>
      <c r="AD1" s="18"/>
      <c r="AJ1" s="106"/>
      <c r="AK1" s="106"/>
      <c r="AL1" s="106"/>
      <c r="AQ1" s="106"/>
      <c r="AR1" s="106"/>
      <c r="AS1" s="106"/>
      <c r="AZ1" s="106"/>
      <c r="BA1" s="106"/>
      <c r="BB1" s="106"/>
      <c r="BI1" s="106"/>
      <c r="BJ1" s="106"/>
      <c r="BK1" s="106"/>
      <c r="BR1" s="106"/>
      <c r="BS1" s="106"/>
      <c r="BT1" s="106"/>
      <c r="CA1" s="106"/>
      <c r="CB1" s="106"/>
      <c r="CC1" s="106"/>
      <c r="CJ1" s="106"/>
      <c r="CK1" s="106"/>
      <c r="CL1" s="106"/>
      <c r="CS1" s="106"/>
      <c r="CT1" s="106"/>
      <c r="CU1" s="106"/>
    </row>
    <row r="2" spans="1:99" s="6" customFormat="1" ht="33.6" customHeight="1" x14ac:dyDescent="0.3">
      <c r="A2" s="15"/>
      <c r="B2" s="137" t="s">
        <v>1</v>
      </c>
      <c r="C2" s="136" t="s">
        <v>254</v>
      </c>
      <c r="D2" s="136"/>
      <c r="E2" s="136" t="s">
        <v>252</v>
      </c>
      <c r="F2" s="136"/>
      <c r="G2" s="136" t="s">
        <v>251</v>
      </c>
      <c r="H2" s="136"/>
      <c r="I2" s="135" t="s">
        <v>325</v>
      </c>
      <c r="J2" s="135"/>
      <c r="K2" s="135"/>
      <c r="L2" s="136" t="s">
        <v>244</v>
      </c>
      <c r="M2" s="136"/>
      <c r="N2" s="136" t="s">
        <v>243</v>
      </c>
      <c r="O2" s="136"/>
      <c r="P2" s="136" t="s">
        <v>237</v>
      </c>
      <c r="Q2" s="136"/>
      <c r="R2" s="135" t="s">
        <v>326</v>
      </c>
      <c r="S2" s="135"/>
      <c r="T2" s="135"/>
      <c r="U2" s="136" t="s">
        <v>211</v>
      </c>
      <c r="V2" s="136"/>
      <c r="W2" s="136" t="s">
        <v>213</v>
      </c>
      <c r="X2" s="136"/>
      <c r="Y2" s="136" t="s">
        <v>215</v>
      </c>
      <c r="Z2" s="136"/>
      <c r="AA2" s="135" t="s">
        <v>327</v>
      </c>
      <c r="AB2" s="135"/>
      <c r="AC2" s="135"/>
      <c r="AD2" s="136" t="s">
        <v>212</v>
      </c>
      <c r="AE2" s="136"/>
      <c r="AF2" s="136" t="s">
        <v>214</v>
      </c>
      <c r="AG2" s="136"/>
      <c r="AH2" s="136" t="s">
        <v>216</v>
      </c>
      <c r="AI2" s="136"/>
      <c r="AJ2" s="135" t="s">
        <v>328</v>
      </c>
      <c r="AK2" s="135"/>
      <c r="AL2" s="135"/>
      <c r="AM2" s="136" t="s">
        <v>186</v>
      </c>
      <c r="AN2" s="136"/>
      <c r="AO2" s="136" t="s">
        <v>187</v>
      </c>
      <c r="AP2" s="136"/>
      <c r="AQ2" s="135" t="s">
        <v>340</v>
      </c>
      <c r="AR2" s="135"/>
      <c r="AS2" s="135"/>
      <c r="AT2" s="136" t="s">
        <v>190</v>
      </c>
      <c r="AU2" s="136"/>
      <c r="AV2" s="136" t="s">
        <v>189</v>
      </c>
      <c r="AW2" s="136"/>
      <c r="AX2" s="136" t="s">
        <v>188</v>
      </c>
      <c r="AY2" s="136"/>
      <c r="AZ2" s="135" t="s">
        <v>329</v>
      </c>
      <c r="BA2" s="135"/>
      <c r="BB2" s="135"/>
      <c r="BC2" s="136" t="s">
        <v>191</v>
      </c>
      <c r="BD2" s="136"/>
      <c r="BE2" s="136" t="s">
        <v>192</v>
      </c>
      <c r="BF2" s="136"/>
      <c r="BG2" s="136" t="s">
        <v>193</v>
      </c>
      <c r="BH2" s="136"/>
      <c r="BI2" s="135" t="s">
        <v>330</v>
      </c>
      <c r="BJ2" s="135"/>
      <c r="BK2" s="135"/>
      <c r="BL2" s="136" t="s">
        <v>156</v>
      </c>
      <c r="BM2" s="136"/>
      <c r="BN2" s="136" t="s">
        <v>140</v>
      </c>
      <c r="BO2" s="136"/>
      <c r="BP2" s="136" t="s">
        <v>131</v>
      </c>
      <c r="BQ2" s="136"/>
      <c r="BR2" s="135" t="s">
        <v>331</v>
      </c>
      <c r="BS2" s="135"/>
      <c r="BT2" s="135"/>
      <c r="BU2" s="136" t="s">
        <v>157</v>
      </c>
      <c r="BV2" s="136"/>
      <c r="BW2" s="136" t="s">
        <v>141</v>
      </c>
      <c r="BX2" s="136"/>
      <c r="BY2" s="136" t="s">
        <v>132</v>
      </c>
      <c r="BZ2" s="136"/>
      <c r="CA2" s="135" t="s">
        <v>332</v>
      </c>
      <c r="CB2" s="135"/>
      <c r="CC2" s="135"/>
      <c r="CD2" s="136" t="s">
        <v>166</v>
      </c>
      <c r="CE2" s="136"/>
      <c r="CF2" s="136" t="s">
        <v>167</v>
      </c>
      <c r="CG2" s="136"/>
      <c r="CH2" s="136" t="s">
        <v>168</v>
      </c>
      <c r="CI2" s="136"/>
      <c r="CJ2" s="135" t="s">
        <v>333</v>
      </c>
      <c r="CK2" s="135"/>
      <c r="CL2" s="135"/>
      <c r="CM2" s="136" t="s">
        <v>169</v>
      </c>
      <c r="CN2" s="136"/>
      <c r="CO2" s="136" t="s">
        <v>170</v>
      </c>
      <c r="CP2" s="136"/>
      <c r="CQ2" s="136" t="s">
        <v>130</v>
      </c>
      <c r="CR2" s="136"/>
      <c r="CS2" s="135" t="s">
        <v>334</v>
      </c>
      <c r="CT2" s="135"/>
      <c r="CU2" s="135"/>
    </row>
    <row r="3" spans="1:99" s="6" customFormat="1" ht="15.6" x14ac:dyDescent="0.3">
      <c r="A3" s="16" t="s">
        <v>0</v>
      </c>
      <c r="B3" s="137"/>
      <c r="C3" s="7" t="s">
        <v>2</v>
      </c>
      <c r="D3" s="8" t="s">
        <v>7</v>
      </c>
      <c r="E3" s="7" t="s">
        <v>2</v>
      </c>
      <c r="F3" s="8" t="s">
        <v>7</v>
      </c>
      <c r="G3" s="7" t="s">
        <v>2</v>
      </c>
      <c r="H3" s="8" t="s">
        <v>7</v>
      </c>
      <c r="I3" s="69"/>
      <c r="J3" s="69"/>
      <c r="K3" s="69"/>
      <c r="L3" s="7" t="s">
        <v>2</v>
      </c>
      <c r="M3" s="8" t="s">
        <v>7</v>
      </c>
      <c r="N3" s="7" t="s">
        <v>2</v>
      </c>
      <c r="O3" s="8" t="s">
        <v>7</v>
      </c>
      <c r="P3" s="7" t="s">
        <v>2</v>
      </c>
      <c r="Q3" s="8" t="s">
        <v>7</v>
      </c>
      <c r="R3" s="69"/>
      <c r="S3" s="69"/>
      <c r="T3" s="69"/>
      <c r="U3" s="7" t="s">
        <v>2</v>
      </c>
      <c r="V3" s="8" t="s">
        <v>7</v>
      </c>
      <c r="W3" s="7" t="s">
        <v>2</v>
      </c>
      <c r="X3" s="8" t="s">
        <v>7</v>
      </c>
      <c r="Y3" s="7" t="s">
        <v>2</v>
      </c>
      <c r="Z3" s="8" t="s">
        <v>7</v>
      </c>
      <c r="AA3" s="69"/>
      <c r="AB3" s="69"/>
      <c r="AC3" s="69"/>
      <c r="AD3" s="7" t="s">
        <v>2</v>
      </c>
      <c r="AE3" s="8" t="s">
        <v>7</v>
      </c>
      <c r="AF3" s="7" t="s">
        <v>2</v>
      </c>
      <c r="AG3" s="8" t="s">
        <v>7</v>
      </c>
      <c r="AH3" s="7" t="s">
        <v>2</v>
      </c>
      <c r="AI3" s="8" t="s">
        <v>7</v>
      </c>
      <c r="AJ3" s="69"/>
      <c r="AK3" s="69"/>
      <c r="AL3" s="69"/>
      <c r="AM3" s="7" t="s">
        <v>2</v>
      </c>
      <c r="AN3" s="8" t="s">
        <v>7</v>
      </c>
      <c r="AO3" s="7" t="s">
        <v>2</v>
      </c>
      <c r="AP3" s="8" t="s">
        <v>7</v>
      </c>
      <c r="AQ3" s="69"/>
      <c r="AR3" s="69"/>
      <c r="AS3" s="69"/>
      <c r="AT3" s="7" t="s">
        <v>2</v>
      </c>
      <c r="AU3" s="8" t="s">
        <v>7</v>
      </c>
      <c r="AV3" s="7" t="s">
        <v>2</v>
      </c>
      <c r="AW3" s="8" t="s">
        <v>7</v>
      </c>
      <c r="AX3" s="7" t="s">
        <v>2</v>
      </c>
      <c r="AY3" s="8" t="s">
        <v>7</v>
      </c>
      <c r="AZ3" s="69"/>
      <c r="BA3" s="69"/>
      <c r="BB3" s="69"/>
      <c r="BC3" s="7" t="s">
        <v>2</v>
      </c>
      <c r="BD3" s="8" t="s">
        <v>7</v>
      </c>
      <c r="BE3" s="7" t="s">
        <v>2</v>
      </c>
      <c r="BF3" s="8" t="s">
        <v>7</v>
      </c>
      <c r="BG3" s="7" t="s">
        <v>2</v>
      </c>
      <c r="BH3" s="8" t="s">
        <v>7</v>
      </c>
      <c r="BI3" s="69"/>
      <c r="BJ3" s="69"/>
      <c r="BK3" s="69"/>
      <c r="BL3" s="7" t="s">
        <v>2</v>
      </c>
      <c r="BM3" s="8" t="s">
        <v>7</v>
      </c>
      <c r="BN3" s="7" t="s">
        <v>2</v>
      </c>
      <c r="BO3" s="8" t="s">
        <v>7</v>
      </c>
      <c r="BP3" s="7" t="s">
        <v>2</v>
      </c>
      <c r="BQ3" s="8" t="s">
        <v>7</v>
      </c>
      <c r="BR3" s="69"/>
      <c r="BS3" s="69"/>
      <c r="BT3" s="69"/>
      <c r="BU3" s="7" t="s">
        <v>2</v>
      </c>
      <c r="BV3" s="8" t="s">
        <v>7</v>
      </c>
      <c r="BW3" s="7" t="s">
        <v>2</v>
      </c>
      <c r="BX3" s="8" t="s">
        <v>7</v>
      </c>
      <c r="BY3" s="7" t="s">
        <v>2</v>
      </c>
      <c r="BZ3" s="8" t="s">
        <v>7</v>
      </c>
      <c r="CA3" s="69"/>
      <c r="CB3" s="69"/>
      <c r="CC3" s="69"/>
      <c r="CD3" s="7" t="s">
        <v>2</v>
      </c>
      <c r="CE3" s="8" t="s">
        <v>7</v>
      </c>
      <c r="CF3" s="7" t="s">
        <v>2</v>
      </c>
      <c r="CG3" s="8" t="s">
        <v>7</v>
      </c>
      <c r="CH3" s="7" t="s">
        <v>2</v>
      </c>
      <c r="CI3" s="8" t="s">
        <v>7</v>
      </c>
      <c r="CJ3" s="69"/>
      <c r="CK3" s="69"/>
      <c r="CL3" s="69"/>
      <c r="CM3" s="7" t="s">
        <v>2</v>
      </c>
      <c r="CN3" s="8" t="s">
        <v>7</v>
      </c>
      <c r="CO3" s="7" t="s">
        <v>2</v>
      </c>
      <c r="CP3" s="8" t="s">
        <v>7</v>
      </c>
      <c r="CQ3" s="7" t="s">
        <v>2</v>
      </c>
      <c r="CR3" s="8" t="s">
        <v>7</v>
      </c>
      <c r="CS3" s="69"/>
      <c r="CT3" s="69"/>
      <c r="CU3" s="69"/>
    </row>
    <row r="4" spans="1:99" s="2" customFormat="1" x14ac:dyDescent="0.3">
      <c r="A4" s="46" t="s">
        <v>111</v>
      </c>
      <c r="B4" s="14" t="s">
        <v>63</v>
      </c>
      <c r="C4" s="14"/>
      <c r="D4" s="14"/>
      <c r="E4" s="29"/>
      <c r="F4" s="29"/>
      <c r="G4" s="29">
        <v>7878</v>
      </c>
      <c r="H4" s="29">
        <v>37</v>
      </c>
      <c r="I4" s="70">
        <f t="shared" ref="I4:I6" si="0">C4+E4+G4</f>
        <v>7878</v>
      </c>
      <c r="J4" s="70">
        <f t="shared" ref="J4:J6" si="1">D4+F4+H4</f>
        <v>37</v>
      </c>
      <c r="K4" s="70">
        <f t="shared" ref="K4:K6" si="2">IFERROR(J4/I4,"")</f>
        <v>4.6966235085046963E-3</v>
      </c>
      <c r="L4" s="14"/>
      <c r="M4" s="14"/>
      <c r="N4" s="29"/>
      <c r="O4" s="29"/>
      <c r="P4" s="29">
        <v>87750</v>
      </c>
      <c r="Q4" s="29">
        <v>1039</v>
      </c>
      <c r="R4" s="70">
        <f t="shared" ref="R4:R6" si="3">L4+N4+P4</f>
        <v>87750</v>
      </c>
      <c r="S4" s="70">
        <f t="shared" ref="S4:S6" si="4">M4+O4+Q4</f>
        <v>1039</v>
      </c>
      <c r="T4" s="70">
        <f t="shared" ref="T4:T6" si="5">IFERROR(S4/R4,"")</f>
        <v>1.184045584045584E-2</v>
      </c>
      <c r="U4" s="29"/>
      <c r="V4" s="29"/>
      <c r="W4" s="29"/>
      <c r="X4" s="29"/>
      <c r="Y4" s="29">
        <v>95092</v>
      </c>
      <c r="Z4" s="29">
        <v>701</v>
      </c>
      <c r="AA4" s="70">
        <f t="shared" ref="AA4:AA6" si="6">U4+W4+Y4</f>
        <v>95092</v>
      </c>
      <c r="AB4" s="70">
        <f t="shared" ref="AB4:AB6" si="7">V4+X4+Z4</f>
        <v>701</v>
      </c>
      <c r="AC4" s="70">
        <f t="shared" ref="AC4:AC6" si="8">IFERROR(AB4/AA4,"")</f>
        <v>7.3718083540150591E-3</v>
      </c>
      <c r="AD4" s="29"/>
      <c r="AE4" s="29"/>
      <c r="AF4" s="29"/>
      <c r="AG4" s="29"/>
      <c r="AH4" s="29">
        <v>22750</v>
      </c>
      <c r="AI4" s="29">
        <v>215</v>
      </c>
      <c r="AJ4" s="70">
        <f t="shared" ref="AJ4:AJ7" si="9">AD4+AF4+AH4</f>
        <v>22750</v>
      </c>
      <c r="AK4" s="70">
        <f t="shared" ref="AK4:AK7" si="10">AE4+AG4+AI4</f>
        <v>215</v>
      </c>
      <c r="AL4" s="70">
        <f t="shared" ref="AL4:AL7" si="11">IFERROR(AK4/AJ4,"")</f>
        <v>9.450549450549451E-3</v>
      </c>
      <c r="AM4" s="14"/>
      <c r="AN4" s="14"/>
      <c r="AO4" s="14"/>
      <c r="AP4" s="14"/>
      <c r="AQ4" s="70">
        <f>AM4+AO4</f>
        <v>0</v>
      </c>
      <c r="AR4" s="70">
        <f>AN4+AP4</f>
        <v>0</v>
      </c>
      <c r="AS4" s="70" t="str">
        <f t="shared" ref="AS4" si="12">IFERROR(AR4/AQ4,"")</f>
        <v/>
      </c>
      <c r="AT4" s="14"/>
      <c r="AU4" s="14"/>
      <c r="AV4" s="14"/>
      <c r="AW4" s="14"/>
      <c r="AX4" s="29">
        <v>12779</v>
      </c>
      <c r="AY4" s="29">
        <v>144</v>
      </c>
      <c r="AZ4" s="70">
        <f t="shared" ref="AZ4:AZ6" si="13">AT4+AV4+AX4</f>
        <v>12779</v>
      </c>
      <c r="BA4" s="70">
        <f t="shared" ref="BA4:BA6" si="14">AU4+AW4+AY4</f>
        <v>144</v>
      </c>
      <c r="BB4" s="70">
        <f t="shared" ref="BB4:BB6" si="15">IFERROR(BA4/AZ4,"")</f>
        <v>1.126848736207841E-2</v>
      </c>
      <c r="BC4" s="14"/>
      <c r="BD4" s="14"/>
      <c r="BE4" s="14"/>
      <c r="BF4" s="14"/>
      <c r="BG4" s="29">
        <v>585</v>
      </c>
      <c r="BH4" s="29">
        <v>7</v>
      </c>
      <c r="BI4" s="70">
        <f t="shared" ref="BI4" si="16">BC4+BE4+BG4</f>
        <v>585</v>
      </c>
      <c r="BJ4" s="70">
        <f t="shared" ref="BJ4" si="17">BD4+BF4+BH4</f>
        <v>7</v>
      </c>
      <c r="BK4" s="70">
        <f t="shared" ref="BK4" si="18">IFERROR(BJ4/BI4,"")</f>
        <v>1.1965811965811967E-2</v>
      </c>
      <c r="BN4" s="14"/>
      <c r="BO4" s="14"/>
      <c r="BP4" s="29">
        <v>35925</v>
      </c>
      <c r="BQ4" s="29">
        <v>287</v>
      </c>
      <c r="BR4" s="70">
        <f t="shared" ref="BR4:BR6" si="19">BL4+BN4+BP4</f>
        <v>35925</v>
      </c>
      <c r="BS4" s="70">
        <f t="shared" ref="BS4:BS6" si="20">BM4+BO4+BQ4</f>
        <v>287</v>
      </c>
      <c r="BT4" s="70">
        <f t="shared" ref="BT4:BT6" si="21">IFERROR(BS4/BR4,"")</f>
        <v>7.9888656924147535E-3</v>
      </c>
      <c r="BU4" s="14"/>
      <c r="BV4" s="14"/>
      <c r="BW4" s="14"/>
      <c r="BX4" s="14"/>
      <c r="BY4" s="29">
        <v>14027</v>
      </c>
      <c r="BZ4" s="29">
        <v>202</v>
      </c>
      <c r="CA4" s="70">
        <f t="shared" ref="CA4:CA6" si="22">BU4+BW4+BY4</f>
        <v>14027</v>
      </c>
      <c r="CB4" s="70">
        <f t="shared" ref="CB4:CB6" si="23">BV4+BX4+BZ4</f>
        <v>202</v>
      </c>
      <c r="CC4" s="70">
        <f t="shared" ref="CC4:CC6" si="24">IFERROR(CB4/CA4,"")</f>
        <v>1.440079846011264E-2</v>
      </c>
      <c r="CD4" s="14"/>
      <c r="CE4" s="14"/>
      <c r="CF4" s="14"/>
      <c r="CG4" s="14"/>
      <c r="CH4" s="29">
        <v>4147</v>
      </c>
      <c r="CI4" s="29">
        <v>49</v>
      </c>
      <c r="CJ4" s="70">
        <f t="shared" ref="CJ4:CJ6" si="25">CD4+CF4+CH4</f>
        <v>4147</v>
      </c>
      <c r="CK4" s="70">
        <f t="shared" ref="CK4:CK6" si="26">CE4+CG4+CI4</f>
        <v>49</v>
      </c>
      <c r="CL4" s="70">
        <f t="shared" ref="CL4:CL6" si="27">IFERROR(CK4/CJ4,"")</f>
        <v>1.1815770436460092E-2</v>
      </c>
      <c r="CM4" s="14"/>
      <c r="CN4" s="14"/>
      <c r="CO4" s="14"/>
      <c r="CP4" s="14"/>
      <c r="CQ4" s="29">
        <v>3269</v>
      </c>
      <c r="CR4" s="29">
        <v>169</v>
      </c>
      <c r="CS4" s="70">
        <f t="shared" ref="CS4:CS6" si="28">CM4+CO4+CQ4</f>
        <v>3269</v>
      </c>
      <c r="CT4" s="70">
        <f t="shared" ref="CT4:CT6" si="29">CN4+CP4+CR4</f>
        <v>169</v>
      </c>
      <c r="CU4" s="70">
        <f t="shared" ref="CU4:CU6" si="30">IFERROR(CT4/CS4,"")</f>
        <v>5.1697766901193022E-2</v>
      </c>
    </row>
    <row r="5" spans="1:99" s="2" customFormat="1" x14ac:dyDescent="0.3">
      <c r="A5" s="46" t="s">
        <v>88</v>
      </c>
      <c r="B5" s="14" t="s">
        <v>3</v>
      </c>
      <c r="C5" s="14"/>
      <c r="D5" s="14"/>
      <c r="E5" s="29"/>
      <c r="F5" s="29"/>
      <c r="G5" s="29">
        <v>392</v>
      </c>
      <c r="H5" s="29">
        <v>3631</v>
      </c>
      <c r="I5" s="70">
        <f t="shared" si="0"/>
        <v>392</v>
      </c>
      <c r="J5" s="70">
        <f t="shared" si="1"/>
        <v>3631</v>
      </c>
      <c r="K5" s="70">
        <f t="shared" si="2"/>
        <v>9.262755102040817</v>
      </c>
      <c r="L5" s="14"/>
      <c r="M5" s="14"/>
      <c r="N5" s="29"/>
      <c r="O5" s="29"/>
      <c r="P5" s="29">
        <v>192</v>
      </c>
      <c r="Q5" s="29">
        <v>1792</v>
      </c>
      <c r="R5" s="70">
        <f t="shared" si="3"/>
        <v>192</v>
      </c>
      <c r="S5" s="70">
        <f t="shared" si="4"/>
        <v>1792</v>
      </c>
      <c r="T5" s="70">
        <f t="shared" si="5"/>
        <v>9.3333333333333339</v>
      </c>
      <c r="U5" s="29"/>
      <c r="V5" s="29"/>
      <c r="W5" s="29"/>
      <c r="X5" s="29"/>
      <c r="Y5" s="29">
        <v>212</v>
      </c>
      <c r="Z5" s="29">
        <v>3506</v>
      </c>
      <c r="AA5" s="70">
        <f t="shared" si="6"/>
        <v>212</v>
      </c>
      <c r="AB5" s="70">
        <f t="shared" si="7"/>
        <v>3506</v>
      </c>
      <c r="AC5" s="70">
        <f t="shared" si="8"/>
        <v>16.537735849056602</v>
      </c>
      <c r="AD5" s="29"/>
      <c r="AE5" s="29"/>
      <c r="AF5" s="29"/>
      <c r="AG5" s="29"/>
      <c r="AH5" s="29"/>
      <c r="AI5" s="29"/>
      <c r="AJ5" s="70">
        <f t="shared" si="9"/>
        <v>0</v>
      </c>
      <c r="AK5" s="70">
        <f t="shared" si="10"/>
        <v>0</v>
      </c>
      <c r="AL5" s="70" t="str">
        <f t="shared" si="11"/>
        <v/>
      </c>
      <c r="AM5" s="14"/>
      <c r="AN5" s="14"/>
      <c r="AO5" s="14"/>
      <c r="AP5" s="14"/>
      <c r="AQ5" s="70">
        <f t="shared" ref="AQ5:AQ68" si="31">AM5+AO5</f>
        <v>0</v>
      </c>
      <c r="AR5" s="70">
        <f t="shared" ref="AR5:AR68" si="32">AN5+AP5</f>
        <v>0</v>
      </c>
      <c r="AS5" s="70" t="str">
        <f t="shared" ref="AS5:AS68" si="33">IFERROR(AR5/AQ5,"")</f>
        <v/>
      </c>
      <c r="AT5" s="14"/>
      <c r="AU5" s="14"/>
      <c r="AV5" s="14"/>
      <c r="AW5" s="14"/>
      <c r="AX5" s="29"/>
      <c r="AY5" s="29"/>
      <c r="AZ5" s="70">
        <f t="shared" si="13"/>
        <v>0</v>
      </c>
      <c r="BA5" s="70">
        <f t="shared" si="14"/>
        <v>0</v>
      </c>
      <c r="BB5" s="70" t="str">
        <f t="shared" si="15"/>
        <v/>
      </c>
      <c r="BC5" s="14"/>
      <c r="BD5" s="14"/>
      <c r="BE5" s="14"/>
      <c r="BF5" s="14"/>
      <c r="BG5" s="29"/>
      <c r="BH5" s="29"/>
      <c r="BI5" s="70">
        <f t="shared" ref="BI5:BI68" si="34">BC5+BE5+BG5</f>
        <v>0</v>
      </c>
      <c r="BJ5" s="70">
        <f t="shared" ref="BJ5:BJ68" si="35">BD5+BF5+BH5</f>
        <v>0</v>
      </c>
      <c r="BK5" s="70" t="str">
        <f t="shared" ref="BK5:BK68" si="36">IFERROR(BJ5/BI5,"")</f>
        <v/>
      </c>
      <c r="BN5" s="14"/>
      <c r="BO5" s="14"/>
      <c r="BP5" s="29"/>
      <c r="BQ5" s="29"/>
      <c r="BR5" s="70">
        <f t="shared" si="19"/>
        <v>0</v>
      </c>
      <c r="BS5" s="70">
        <f t="shared" si="20"/>
        <v>0</v>
      </c>
      <c r="BT5" s="70" t="str">
        <f t="shared" si="21"/>
        <v/>
      </c>
      <c r="BU5" s="14"/>
      <c r="BV5" s="14"/>
      <c r="BW5" s="14"/>
      <c r="BX5" s="14"/>
      <c r="BY5" s="29"/>
      <c r="BZ5" s="29"/>
      <c r="CA5" s="70">
        <f t="shared" si="22"/>
        <v>0</v>
      </c>
      <c r="CB5" s="70">
        <f t="shared" si="23"/>
        <v>0</v>
      </c>
      <c r="CC5" s="70" t="str">
        <f t="shared" si="24"/>
        <v/>
      </c>
      <c r="CD5" s="14"/>
      <c r="CE5" s="14"/>
      <c r="CF5" s="14"/>
      <c r="CG5" s="14"/>
      <c r="CH5" s="29"/>
      <c r="CI5" s="29"/>
      <c r="CJ5" s="70">
        <f t="shared" si="25"/>
        <v>0</v>
      </c>
      <c r="CK5" s="70">
        <f t="shared" si="26"/>
        <v>0</v>
      </c>
      <c r="CL5" s="70" t="str">
        <f t="shared" si="27"/>
        <v/>
      </c>
      <c r="CM5" s="14"/>
      <c r="CN5" s="14"/>
      <c r="CO5" s="14"/>
      <c r="CP5" s="14"/>
      <c r="CQ5" s="29"/>
      <c r="CR5" s="29"/>
      <c r="CS5" s="70">
        <f t="shared" si="28"/>
        <v>0</v>
      </c>
      <c r="CT5" s="70">
        <f t="shared" si="29"/>
        <v>0</v>
      </c>
      <c r="CU5" s="70" t="str">
        <f t="shared" si="30"/>
        <v/>
      </c>
    </row>
    <row r="6" spans="1:99" s="2" customFormat="1" x14ac:dyDescent="0.3">
      <c r="A6" s="46" t="s">
        <v>133</v>
      </c>
      <c r="B6" s="14" t="s">
        <v>63</v>
      </c>
      <c r="C6" s="14"/>
      <c r="D6" s="14"/>
      <c r="E6" s="29"/>
      <c r="F6" s="29"/>
      <c r="G6" s="29"/>
      <c r="H6" s="29"/>
      <c r="I6" s="70">
        <f t="shared" si="0"/>
        <v>0</v>
      </c>
      <c r="J6" s="70">
        <f t="shared" si="1"/>
        <v>0</v>
      </c>
      <c r="K6" s="70" t="str">
        <f t="shared" si="2"/>
        <v/>
      </c>
      <c r="L6" s="14"/>
      <c r="M6" s="14"/>
      <c r="N6" s="29"/>
      <c r="O6" s="29"/>
      <c r="P6" s="29"/>
      <c r="Q6" s="29"/>
      <c r="R6" s="70">
        <f t="shared" si="3"/>
        <v>0</v>
      </c>
      <c r="S6" s="70">
        <f t="shared" si="4"/>
        <v>0</v>
      </c>
      <c r="T6" s="70" t="str">
        <f t="shared" si="5"/>
        <v/>
      </c>
      <c r="U6" s="29"/>
      <c r="V6" s="29"/>
      <c r="W6" s="29"/>
      <c r="X6" s="29"/>
      <c r="Y6" s="29"/>
      <c r="Z6" s="29"/>
      <c r="AA6" s="70">
        <f t="shared" si="6"/>
        <v>0</v>
      </c>
      <c r="AB6" s="70">
        <f t="shared" si="7"/>
        <v>0</v>
      </c>
      <c r="AC6" s="70" t="str">
        <f t="shared" si="8"/>
        <v/>
      </c>
      <c r="AD6" s="29"/>
      <c r="AE6" s="29"/>
      <c r="AF6" s="29"/>
      <c r="AG6" s="29"/>
      <c r="AH6" s="29"/>
      <c r="AI6" s="29"/>
      <c r="AJ6" s="70">
        <f t="shared" si="9"/>
        <v>0</v>
      </c>
      <c r="AK6" s="70">
        <f t="shared" si="10"/>
        <v>0</v>
      </c>
      <c r="AL6" s="70" t="str">
        <f t="shared" si="11"/>
        <v/>
      </c>
      <c r="AM6" s="14"/>
      <c r="AN6" s="14"/>
      <c r="AO6" s="14"/>
      <c r="AP6" s="14"/>
      <c r="AQ6" s="70">
        <f t="shared" si="31"/>
        <v>0</v>
      </c>
      <c r="AR6" s="70">
        <f t="shared" si="32"/>
        <v>0</v>
      </c>
      <c r="AS6" s="70" t="str">
        <f t="shared" si="33"/>
        <v/>
      </c>
      <c r="AT6" s="14"/>
      <c r="AU6" s="14"/>
      <c r="AV6" s="14"/>
      <c r="AW6" s="14"/>
      <c r="AZ6" s="70">
        <f t="shared" si="13"/>
        <v>0</v>
      </c>
      <c r="BA6" s="70">
        <f t="shared" si="14"/>
        <v>0</v>
      </c>
      <c r="BB6" s="70" t="str">
        <f t="shared" si="15"/>
        <v/>
      </c>
      <c r="BC6" s="14"/>
      <c r="BD6" s="14"/>
      <c r="BE6" s="14"/>
      <c r="BF6" s="14"/>
      <c r="BI6" s="70">
        <f t="shared" si="34"/>
        <v>0</v>
      </c>
      <c r="BJ6" s="70">
        <f t="shared" si="35"/>
        <v>0</v>
      </c>
      <c r="BK6" s="70" t="str">
        <f t="shared" si="36"/>
        <v/>
      </c>
      <c r="BN6" s="14"/>
      <c r="BO6" s="14"/>
      <c r="BP6" s="29"/>
      <c r="BQ6" s="29"/>
      <c r="BR6" s="70">
        <f t="shared" si="19"/>
        <v>0</v>
      </c>
      <c r="BS6" s="70">
        <f t="shared" si="20"/>
        <v>0</v>
      </c>
      <c r="BT6" s="70" t="str">
        <f t="shared" si="21"/>
        <v/>
      </c>
      <c r="BU6" s="14"/>
      <c r="BV6" s="14"/>
      <c r="BW6" s="14"/>
      <c r="BX6" s="14"/>
      <c r="BY6" s="29">
        <v>1326</v>
      </c>
      <c r="BZ6" s="29">
        <v>4</v>
      </c>
      <c r="CA6" s="70">
        <f t="shared" si="22"/>
        <v>1326</v>
      </c>
      <c r="CB6" s="70">
        <f t="shared" si="23"/>
        <v>4</v>
      </c>
      <c r="CC6" s="70">
        <f t="shared" si="24"/>
        <v>3.0165912518853697E-3</v>
      </c>
      <c r="CD6" s="14"/>
      <c r="CE6" s="14"/>
      <c r="CF6" s="14"/>
      <c r="CG6" s="14"/>
      <c r="CH6" s="29">
        <v>117</v>
      </c>
      <c r="CI6" s="29">
        <v>21</v>
      </c>
      <c r="CJ6" s="70">
        <f t="shared" si="25"/>
        <v>117</v>
      </c>
      <c r="CK6" s="70">
        <f t="shared" si="26"/>
        <v>21</v>
      </c>
      <c r="CL6" s="70">
        <f t="shared" si="27"/>
        <v>0.17948717948717949</v>
      </c>
      <c r="CM6" s="14"/>
      <c r="CN6" s="14"/>
      <c r="CO6" s="14"/>
      <c r="CP6" s="14"/>
      <c r="CQ6" s="29"/>
      <c r="CR6" s="29"/>
      <c r="CS6" s="70">
        <f t="shared" si="28"/>
        <v>0</v>
      </c>
      <c r="CT6" s="70">
        <f t="shared" si="29"/>
        <v>0</v>
      </c>
      <c r="CU6" s="70" t="str">
        <f t="shared" si="30"/>
        <v/>
      </c>
    </row>
    <row r="7" spans="1:99" s="2" customFormat="1" x14ac:dyDescent="0.3">
      <c r="A7" s="46" t="s">
        <v>138</v>
      </c>
      <c r="B7" s="14" t="s">
        <v>63</v>
      </c>
      <c r="C7" s="14"/>
      <c r="D7" s="14"/>
      <c r="E7" s="29"/>
      <c r="F7" s="29"/>
      <c r="G7" s="29"/>
      <c r="H7" s="29"/>
      <c r="I7" s="70">
        <f>C7+E7+G7</f>
        <v>0</v>
      </c>
      <c r="J7" s="70">
        <f>D7+F7+H7</f>
        <v>0</v>
      </c>
      <c r="K7" s="70" t="str">
        <f>IFERROR(J7/I7,"")</f>
        <v/>
      </c>
      <c r="L7" s="14"/>
      <c r="M7" s="14"/>
      <c r="N7" s="29"/>
      <c r="O7" s="29"/>
      <c r="P7" s="29"/>
      <c r="Q7" s="29"/>
      <c r="R7" s="70">
        <f>L7+N7+P7</f>
        <v>0</v>
      </c>
      <c r="S7" s="70">
        <f>M7+O7+Q7</f>
        <v>0</v>
      </c>
      <c r="T7" s="70" t="str">
        <f>IFERROR(S7/R7,"")</f>
        <v/>
      </c>
      <c r="U7" s="29"/>
      <c r="V7" s="29"/>
      <c r="W7" s="29"/>
      <c r="X7" s="29"/>
      <c r="Y7" s="29"/>
      <c r="Z7" s="29"/>
      <c r="AA7" s="70">
        <f>U7+W7+Y7</f>
        <v>0</v>
      </c>
      <c r="AB7" s="70">
        <f>V7+X7+Z7</f>
        <v>0</v>
      </c>
      <c r="AC7" s="70" t="str">
        <f>IFERROR(AB7/AA7,"")</f>
        <v/>
      </c>
      <c r="AD7" s="29"/>
      <c r="AE7" s="29"/>
      <c r="AF7" s="29"/>
      <c r="AG7" s="29"/>
      <c r="AH7" s="29"/>
      <c r="AI7" s="29"/>
      <c r="AJ7" s="70">
        <f t="shared" si="9"/>
        <v>0</v>
      </c>
      <c r="AK7" s="70">
        <f t="shared" si="10"/>
        <v>0</v>
      </c>
      <c r="AL7" s="70" t="str">
        <f t="shared" si="11"/>
        <v/>
      </c>
      <c r="AM7" s="14"/>
      <c r="AN7" s="14"/>
      <c r="AO7" s="14"/>
      <c r="AP7" s="14"/>
      <c r="AQ7" s="70">
        <f t="shared" si="31"/>
        <v>0</v>
      </c>
      <c r="AR7" s="70">
        <f t="shared" si="32"/>
        <v>0</v>
      </c>
      <c r="AS7" s="70" t="str">
        <f t="shared" si="33"/>
        <v/>
      </c>
      <c r="AT7" s="14"/>
      <c r="AU7" s="14"/>
      <c r="AV7" s="14"/>
      <c r="AW7" s="14"/>
      <c r="AX7" s="29">
        <v>19500</v>
      </c>
      <c r="AY7" s="29">
        <v>557</v>
      </c>
      <c r="AZ7" s="70">
        <f>AT7+AV7+AX7</f>
        <v>19500</v>
      </c>
      <c r="BA7" s="70">
        <f>AU7+AW7+AY7</f>
        <v>557</v>
      </c>
      <c r="BB7" s="70">
        <f>IFERROR(BA7/AZ7,"")</f>
        <v>2.8564102564102564E-2</v>
      </c>
      <c r="BC7" s="14"/>
      <c r="BD7" s="14"/>
      <c r="BE7" s="14"/>
      <c r="BF7" s="14"/>
      <c r="BG7" s="29">
        <v>13221</v>
      </c>
      <c r="BH7" s="29">
        <v>348</v>
      </c>
      <c r="BI7" s="70">
        <f t="shared" si="34"/>
        <v>13221</v>
      </c>
      <c r="BJ7" s="70">
        <f t="shared" si="35"/>
        <v>348</v>
      </c>
      <c r="BK7" s="70">
        <f t="shared" si="36"/>
        <v>2.6321760835035173E-2</v>
      </c>
      <c r="BN7" s="14"/>
      <c r="BO7" s="14"/>
      <c r="BP7" s="29"/>
      <c r="BQ7" s="29"/>
      <c r="BR7" s="70">
        <f>BL7+BN7+BP7</f>
        <v>0</v>
      </c>
      <c r="BS7" s="70">
        <f>BM7+BO7+BQ7</f>
        <v>0</v>
      </c>
      <c r="BT7" s="70" t="str">
        <f>IFERROR(BS7/BR7,"")</f>
        <v/>
      </c>
      <c r="BU7" s="14"/>
      <c r="BV7" s="14"/>
      <c r="BW7" s="14"/>
      <c r="BX7" s="14"/>
      <c r="BY7" s="29">
        <v>15593</v>
      </c>
      <c r="BZ7" s="29">
        <v>445</v>
      </c>
      <c r="CA7" s="70">
        <f>BU7+BW7+BY7</f>
        <v>15593</v>
      </c>
      <c r="CB7" s="70">
        <f>BV7+BX7+BZ7</f>
        <v>445</v>
      </c>
      <c r="CC7" s="70">
        <f>IFERROR(CB7/CA7,"")</f>
        <v>2.8538446738921312E-2</v>
      </c>
      <c r="CD7" s="14"/>
      <c r="CE7" s="14"/>
      <c r="CF7" s="14"/>
      <c r="CG7" s="14"/>
      <c r="CH7" s="29">
        <v>32500</v>
      </c>
      <c r="CI7" s="29">
        <v>1135</v>
      </c>
      <c r="CJ7" s="70">
        <f>CD7+CF7+CH7</f>
        <v>32500</v>
      </c>
      <c r="CK7" s="70">
        <f>CE7+CG7+CI7</f>
        <v>1135</v>
      </c>
      <c r="CL7" s="70">
        <f>IFERROR(CK7/CJ7,"")</f>
        <v>3.4923076923076925E-2</v>
      </c>
      <c r="CM7" s="14"/>
      <c r="CN7" s="14"/>
      <c r="CO7" s="14"/>
      <c r="CP7" s="14"/>
      <c r="CQ7" s="29">
        <v>15808</v>
      </c>
      <c r="CR7" s="29">
        <v>981</v>
      </c>
      <c r="CS7" s="70">
        <f>CM7+CO7+CQ7</f>
        <v>15808</v>
      </c>
      <c r="CT7" s="70">
        <f>CN7+CP7+CR7</f>
        <v>981</v>
      </c>
      <c r="CU7" s="70">
        <f>IFERROR(CT7/CS7,"")</f>
        <v>6.2057186234817811E-2</v>
      </c>
    </row>
    <row r="8" spans="1:99" s="2" customFormat="1" ht="15" x14ac:dyDescent="0.3">
      <c r="A8" s="46" t="s">
        <v>134</v>
      </c>
      <c r="B8" s="14" t="s">
        <v>63</v>
      </c>
      <c r="C8" s="14"/>
      <c r="D8" s="14"/>
      <c r="E8" s="29"/>
      <c r="F8" s="29"/>
      <c r="G8" s="29">
        <v>3016</v>
      </c>
      <c r="H8" s="29">
        <v>273</v>
      </c>
      <c r="I8" s="70">
        <f t="shared" ref="I8:I71" si="37">C8+E8+G8</f>
        <v>3016</v>
      </c>
      <c r="J8" s="70">
        <f t="shared" ref="J8:J71" si="38">D8+F8+H8</f>
        <v>273</v>
      </c>
      <c r="K8" s="70">
        <f t="shared" ref="K8:K71" si="39">IFERROR(J8/I8,"")</f>
        <v>9.0517241379310345E-2</v>
      </c>
      <c r="L8" s="14"/>
      <c r="M8" s="14"/>
      <c r="N8" s="29"/>
      <c r="O8" s="29"/>
      <c r="P8" s="29"/>
      <c r="Q8" s="29"/>
      <c r="R8" s="70">
        <f t="shared" ref="R8:R71" si="40">L8+N8+P8</f>
        <v>0</v>
      </c>
      <c r="S8" s="70">
        <f t="shared" ref="S8:S71" si="41">M8+O8+Q8</f>
        <v>0</v>
      </c>
      <c r="T8" s="70" t="str">
        <f t="shared" ref="T8:T71" si="42">IFERROR(S8/R8,"")</f>
        <v/>
      </c>
      <c r="U8" s="29"/>
      <c r="V8" s="29"/>
      <c r="W8" s="29"/>
      <c r="X8" s="29"/>
      <c r="Y8" s="29"/>
      <c r="Z8" s="29"/>
      <c r="AA8" s="70">
        <f t="shared" ref="AA8:AA71" si="43">U8+W8+Y8</f>
        <v>0</v>
      </c>
      <c r="AB8" s="70">
        <f t="shared" ref="AB8:AB71" si="44">V8+X8+Z8</f>
        <v>0</v>
      </c>
      <c r="AC8" s="70" t="str">
        <f t="shared" ref="AC8:AC71" si="45">IFERROR(AB8/AA8,"")</f>
        <v/>
      </c>
      <c r="AD8" s="29"/>
      <c r="AE8" s="29"/>
      <c r="AF8" s="29"/>
      <c r="AG8" s="29"/>
      <c r="AH8" s="29">
        <v>325</v>
      </c>
      <c r="AI8" s="29">
        <v>78</v>
      </c>
      <c r="AJ8" s="70">
        <f t="shared" ref="AJ8:AJ71" si="46">AD8+AF8+AH8</f>
        <v>325</v>
      </c>
      <c r="AK8" s="70">
        <f t="shared" ref="AK8:AK71" si="47">AE8+AG8+AI8</f>
        <v>78</v>
      </c>
      <c r="AL8" s="70">
        <f t="shared" ref="AL8:AL71" si="48">IFERROR(AK8/AJ8,"")</f>
        <v>0.24</v>
      </c>
      <c r="AM8" s="14"/>
      <c r="AN8" s="14"/>
      <c r="AO8" s="14"/>
      <c r="AP8" s="14"/>
      <c r="AQ8" s="70">
        <f t="shared" si="31"/>
        <v>0</v>
      </c>
      <c r="AR8" s="70">
        <f t="shared" si="32"/>
        <v>0</v>
      </c>
      <c r="AS8" s="70" t="str">
        <f t="shared" si="33"/>
        <v/>
      </c>
      <c r="AT8" s="14"/>
      <c r="AU8" s="14"/>
      <c r="AV8" s="14"/>
      <c r="AW8" s="14"/>
      <c r="AX8" s="29">
        <v>2795</v>
      </c>
      <c r="AY8" s="29">
        <v>405</v>
      </c>
      <c r="AZ8" s="70">
        <f t="shared" ref="AZ8:AZ28" si="49">AT8+AV8+AX8</f>
        <v>2795</v>
      </c>
      <c r="BA8" s="70">
        <f t="shared" ref="BA8:BA28" si="50">AU8+AW8+AY8</f>
        <v>405</v>
      </c>
      <c r="BB8" s="70">
        <f t="shared" ref="BB8:BB28" si="51">IFERROR(BA8/AZ8,"")</f>
        <v>0.14490161001788909</v>
      </c>
      <c r="BC8" s="14"/>
      <c r="BD8" s="14"/>
      <c r="BE8" s="14"/>
      <c r="BF8" s="14"/>
      <c r="BG8" s="29">
        <v>403</v>
      </c>
      <c r="BH8" s="29">
        <v>314</v>
      </c>
      <c r="BI8" s="70">
        <f t="shared" si="34"/>
        <v>403</v>
      </c>
      <c r="BJ8" s="70">
        <f t="shared" si="35"/>
        <v>314</v>
      </c>
      <c r="BK8" s="70">
        <f t="shared" si="36"/>
        <v>0.77915632754342434</v>
      </c>
      <c r="BN8" s="14"/>
      <c r="BO8" s="14"/>
      <c r="BP8" s="29">
        <v>3497</v>
      </c>
      <c r="BQ8" s="29">
        <v>653</v>
      </c>
      <c r="BR8" s="70">
        <f t="shared" ref="BR8:BR71" si="52">BL8+BN8+BP8</f>
        <v>3497</v>
      </c>
      <c r="BS8" s="70">
        <f t="shared" ref="BS8:BS71" si="53">BM8+BO8+BQ8</f>
        <v>653</v>
      </c>
      <c r="BT8" s="70">
        <f t="shared" ref="BT8:BT71" si="54">IFERROR(BS8/BR8,"")</f>
        <v>0.18673148412925364</v>
      </c>
      <c r="BU8" s="14"/>
      <c r="BV8" s="14"/>
      <c r="BW8" s="14"/>
      <c r="BX8" s="14"/>
      <c r="BY8" s="29">
        <v>6019</v>
      </c>
      <c r="BZ8" s="29">
        <v>728</v>
      </c>
      <c r="CA8" s="70">
        <f t="shared" ref="CA8:CA71" si="55">BU8+BW8+BY8</f>
        <v>6019</v>
      </c>
      <c r="CB8" s="70">
        <f t="shared" ref="CB8:CB71" si="56">BV8+BX8+BZ8</f>
        <v>728</v>
      </c>
      <c r="CC8" s="70">
        <f t="shared" ref="CC8:CC71" si="57">IFERROR(CB8/CA8,"")</f>
        <v>0.12095032397408208</v>
      </c>
      <c r="CD8" s="14"/>
      <c r="CE8" s="14"/>
      <c r="CF8" s="14"/>
      <c r="CG8" s="14"/>
      <c r="CH8" s="29">
        <v>3523</v>
      </c>
      <c r="CI8" s="29">
        <v>1746</v>
      </c>
      <c r="CJ8" s="70">
        <f t="shared" ref="CJ8:CJ71" si="58">CD8+CF8+CH8</f>
        <v>3523</v>
      </c>
      <c r="CK8" s="70">
        <f t="shared" ref="CK8:CK71" si="59">CE8+CG8+CI8</f>
        <v>1746</v>
      </c>
      <c r="CL8" s="70">
        <f t="shared" ref="CL8:CL71" si="60">IFERROR(CK8/CJ8,"")</f>
        <v>0.49560034061879082</v>
      </c>
      <c r="CM8" s="14"/>
      <c r="CN8" s="14"/>
      <c r="CO8" s="14"/>
      <c r="CP8" s="14"/>
      <c r="CQ8" s="29">
        <v>1254</v>
      </c>
      <c r="CR8" s="29">
        <v>115</v>
      </c>
      <c r="CS8" s="70">
        <f t="shared" ref="CS8:CS71" si="61">CM8+CO8+CQ8</f>
        <v>1254</v>
      </c>
      <c r="CT8" s="70">
        <f t="shared" ref="CT8:CT71" si="62">CN8+CP8+CR8</f>
        <v>115</v>
      </c>
      <c r="CU8" s="70">
        <f t="shared" ref="CU8:CU71" si="63">IFERROR(CT8/CS8,"")</f>
        <v>9.1706539074960125E-2</v>
      </c>
    </row>
    <row r="9" spans="1:99" s="2" customFormat="1" x14ac:dyDescent="0.3">
      <c r="A9" s="46" t="s">
        <v>39</v>
      </c>
      <c r="B9" s="14" t="s">
        <v>63</v>
      </c>
      <c r="C9" s="14"/>
      <c r="D9" s="14"/>
      <c r="E9" s="29"/>
      <c r="F9" s="29"/>
      <c r="G9" s="29"/>
      <c r="H9" s="29"/>
      <c r="I9" s="70">
        <f t="shared" si="37"/>
        <v>0</v>
      </c>
      <c r="J9" s="70">
        <f t="shared" si="38"/>
        <v>0</v>
      </c>
      <c r="K9" s="70" t="str">
        <f t="shared" si="39"/>
        <v/>
      </c>
      <c r="L9" s="14"/>
      <c r="M9" s="14"/>
      <c r="N9" s="29"/>
      <c r="O9" s="29"/>
      <c r="P9" s="29"/>
      <c r="Q9" s="29"/>
      <c r="R9" s="70">
        <f t="shared" si="40"/>
        <v>0</v>
      </c>
      <c r="S9" s="70">
        <f t="shared" si="41"/>
        <v>0</v>
      </c>
      <c r="T9" s="70" t="str">
        <f t="shared" si="42"/>
        <v/>
      </c>
      <c r="U9" s="29"/>
      <c r="V9" s="29"/>
      <c r="W9" s="29"/>
      <c r="X9" s="29"/>
      <c r="Y9" s="29"/>
      <c r="Z9" s="29"/>
      <c r="AA9" s="70">
        <f t="shared" si="43"/>
        <v>0</v>
      </c>
      <c r="AB9" s="70">
        <f t="shared" si="44"/>
        <v>0</v>
      </c>
      <c r="AC9" s="70" t="str">
        <f t="shared" si="45"/>
        <v/>
      </c>
      <c r="AD9" s="29"/>
      <c r="AE9" s="29"/>
      <c r="AF9" s="29"/>
      <c r="AG9" s="29"/>
      <c r="AH9" s="29"/>
      <c r="AI9" s="29"/>
      <c r="AJ9" s="70">
        <f t="shared" si="46"/>
        <v>0</v>
      </c>
      <c r="AK9" s="70">
        <f t="shared" si="47"/>
        <v>0</v>
      </c>
      <c r="AL9" s="70" t="str">
        <f t="shared" si="48"/>
        <v/>
      </c>
      <c r="AM9" s="14"/>
      <c r="AN9" s="14"/>
      <c r="AO9" s="14"/>
      <c r="AP9" s="14"/>
      <c r="AQ9" s="70">
        <f t="shared" si="31"/>
        <v>0</v>
      </c>
      <c r="AR9" s="70">
        <f t="shared" si="32"/>
        <v>0</v>
      </c>
      <c r="AS9" s="70" t="str">
        <f t="shared" si="33"/>
        <v/>
      </c>
      <c r="AT9" s="14"/>
      <c r="AU9" s="14"/>
      <c r="AV9" s="14"/>
      <c r="AW9" s="14"/>
      <c r="AX9" s="29">
        <v>65</v>
      </c>
      <c r="AY9" s="29">
        <v>8</v>
      </c>
      <c r="AZ9" s="70">
        <f t="shared" si="49"/>
        <v>65</v>
      </c>
      <c r="BA9" s="70">
        <f t="shared" si="50"/>
        <v>8</v>
      </c>
      <c r="BB9" s="70">
        <f t="shared" si="51"/>
        <v>0.12307692307692308</v>
      </c>
      <c r="BC9" s="14"/>
      <c r="BD9" s="14"/>
      <c r="BE9" s="14"/>
      <c r="BF9" s="14"/>
      <c r="BG9" s="29">
        <v>279</v>
      </c>
      <c r="BH9" s="29">
        <v>35</v>
      </c>
      <c r="BI9" s="70">
        <f t="shared" si="34"/>
        <v>279</v>
      </c>
      <c r="BJ9" s="70">
        <f t="shared" si="35"/>
        <v>35</v>
      </c>
      <c r="BK9" s="70">
        <f t="shared" si="36"/>
        <v>0.12544802867383512</v>
      </c>
      <c r="BN9" s="14"/>
      <c r="BO9" s="14"/>
      <c r="BP9" s="29">
        <v>26</v>
      </c>
      <c r="BQ9" s="29">
        <v>1</v>
      </c>
      <c r="BR9" s="70">
        <f t="shared" si="52"/>
        <v>26</v>
      </c>
      <c r="BS9" s="70">
        <f t="shared" si="53"/>
        <v>1</v>
      </c>
      <c r="BT9" s="70">
        <f t="shared" si="54"/>
        <v>3.8461538461538464E-2</v>
      </c>
      <c r="BU9" s="14"/>
      <c r="BV9" s="14"/>
      <c r="BW9" s="14"/>
      <c r="BX9" s="14"/>
      <c r="BY9" s="29"/>
      <c r="BZ9" s="29"/>
      <c r="CA9" s="70">
        <f t="shared" si="55"/>
        <v>0</v>
      </c>
      <c r="CB9" s="70">
        <f t="shared" si="56"/>
        <v>0</v>
      </c>
      <c r="CC9" s="70" t="str">
        <f t="shared" si="57"/>
        <v/>
      </c>
      <c r="CD9" s="14"/>
      <c r="CE9" s="14"/>
      <c r="CF9" s="14"/>
      <c r="CG9" s="14"/>
      <c r="CH9" s="29"/>
      <c r="CI9" s="29"/>
      <c r="CJ9" s="70">
        <f t="shared" si="58"/>
        <v>0</v>
      </c>
      <c r="CK9" s="70">
        <f t="shared" si="59"/>
        <v>0</v>
      </c>
      <c r="CL9" s="70" t="str">
        <f t="shared" si="60"/>
        <v/>
      </c>
      <c r="CM9" s="14"/>
      <c r="CN9" s="14"/>
      <c r="CO9" s="14"/>
      <c r="CP9" s="14"/>
      <c r="CQ9" s="29"/>
      <c r="CR9" s="29"/>
      <c r="CS9" s="70">
        <f t="shared" si="61"/>
        <v>0</v>
      </c>
      <c r="CT9" s="70">
        <f t="shared" si="62"/>
        <v>0</v>
      </c>
      <c r="CU9" s="70" t="str">
        <f t="shared" si="63"/>
        <v/>
      </c>
    </row>
    <row r="10" spans="1:99" s="2" customFormat="1" x14ac:dyDescent="0.3">
      <c r="A10" s="46" t="s">
        <v>36</v>
      </c>
      <c r="B10" s="14" t="s">
        <v>63</v>
      </c>
      <c r="C10" s="14"/>
      <c r="D10" s="14"/>
      <c r="E10" s="29"/>
      <c r="F10" s="29"/>
      <c r="G10" s="29">
        <v>42802</v>
      </c>
      <c r="H10" s="29">
        <v>316</v>
      </c>
      <c r="I10" s="70">
        <f t="shared" si="37"/>
        <v>42802</v>
      </c>
      <c r="J10" s="70">
        <f t="shared" si="38"/>
        <v>316</v>
      </c>
      <c r="K10" s="70">
        <f t="shared" si="39"/>
        <v>7.3828325779169198E-3</v>
      </c>
      <c r="L10" s="14"/>
      <c r="M10" s="14"/>
      <c r="N10" s="29"/>
      <c r="O10" s="29"/>
      <c r="P10" s="29"/>
      <c r="Q10" s="29"/>
      <c r="R10" s="70">
        <f t="shared" si="40"/>
        <v>0</v>
      </c>
      <c r="S10" s="70">
        <f t="shared" si="41"/>
        <v>0</v>
      </c>
      <c r="T10" s="70" t="str">
        <f t="shared" si="42"/>
        <v/>
      </c>
      <c r="U10" s="29"/>
      <c r="V10" s="29"/>
      <c r="W10" s="29"/>
      <c r="X10" s="29"/>
      <c r="Y10" s="29"/>
      <c r="Z10" s="29"/>
      <c r="AA10" s="70">
        <f t="shared" si="43"/>
        <v>0</v>
      </c>
      <c r="AB10" s="70">
        <f t="shared" si="44"/>
        <v>0</v>
      </c>
      <c r="AC10" s="70" t="str">
        <f t="shared" si="45"/>
        <v/>
      </c>
      <c r="AD10" s="29"/>
      <c r="AE10" s="29"/>
      <c r="AF10" s="29"/>
      <c r="AG10" s="29"/>
      <c r="AH10" s="29">
        <v>325</v>
      </c>
      <c r="AI10" s="29">
        <v>8</v>
      </c>
      <c r="AJ10" s="70">
        <f t="shared" si="46"/>
        <v>325</v>
      </c>
      <c r="AK10" s="70">
        <f t="shared" si="47"/>
        <v>8</v>
      </c>
      <c r="AL10" s="70">
        <f t="shared" si="48"/>
        <v>2.4615384615384615E-2</v>
      </c>
      <c r="AM10" s="14"/>
      <c r="AN10" s="14"/>
      <c r="AO10" s="14"/>
      <c r="AP10" s="14"/>
      <c r="AQ10" s="70">
        <f t="shared" si="31"/>
        <v>0</v>
      </c>
      <c r="AR10" s="70">
        <f t="shared" si="32"/>
        <v>0</v>
      </c>
      <c r="AS10" s="70" t="str">
        <f t="shared" si="33"/>
        <v/>
      </c>
      <c r="AT10" s="14"/>
      <c r="AU10" s="14"/>
      <c r="AV10" s="14"/>
      <c r="AW10" s="14"/>
      <c r="AX10" s="29">
        <v>11141</v>
      </c>
      <c r="AY10" s="29">
        <v>583</v>
      </c>
      <c r="AZ10" s="70">
        <f t="shared" si="49"/>
        <v>11141</v>
      </c>
      <c r="BA10" s="70">
        <f t="shared" si="50"/>
        <v>583</v>
      </c>
      <c r="BB10" s="70">
        <f t="shared" si="51"/>
        <v>5.2329234359572749E-2</v>
      </c>
      <c r="BC10" s="14"/>
      <c r="BD10" s="14"/>
      <c r="BE10" s="14"/>
      <c r="BF10" s="14"/>
      <c r="BG10" s="29">
        <v>21671</v>
      </c>
      <c r="BH10" s="29">
        <v>1009</v>
      </c>
      <c r="BI10" s="70">
        <f t="shared" si="34"/>
        <v>21671</v>
      </c>
      <c r="BJ10" s="70">
        <f t="shared" si="35"/>
        <v>1009</v>
      </c>
      <c r="BK10" s="70">
        <f t="shared" si="36"/>
        <v>4.6559918785473678E-2</v>
      </c>
      <c r="BN10" s="14"/>
      <c r="BO10" s="14"/>
      <c r="BP10" s="29">
        <v>9119</v>
      </c>
      <c r="BQ10" s="29">
        <v>173</v>
      </c>
      <c r="BR10" s="70">
        <f t="shared" si="52"/>
        <v>9119</v>
      </c>
      <c r="BS10" s="70">
        <f t="shared" si="53"/>
        <v>173</v>
      </c>
      <c r="BT10" s="70">
        <f t="shared" si="54"/>
        <v>1.897137844061849E-2</v>
      </c>
      <c r="BU10" s="14"/>
      <c r="BV10" s="14"/>
      <c r="BW10" s="14"/>
      <c r="BX10" s="14"/>
      <c r="BY10" s="29">
        <v>21931</v>
      </c>
      <c r="BZ10" s="29">
        <v>438</v>
      </c>
      <c r="CA10" s="70">
        <f t="shared" si="55"/>
        <v>21931</v>
      </c>
      <c r="CB10" s="70">
        <f t="shared" si="56"/>
        <v>438</v>
      </c>
      <c r="CC10" s="70">
        <f t="shared" si="57"/>
        <v>1.9971729515297978E-2</v>
      </c>
      <c r="CD10" s="14"/>
      <c r="CE10" s="14"/>
      <c r="CF10" s="14"/>
      <c r="CG10" s="14"/>
      <c r="CH10" s="29">
        <v>2944</v>
      </c>
      <c r="CI10" s="29">
        <v>47</v>
      </c>
      <c r="CJ10" s="70">
        <f t="shared" si="58"/>
        <v>2944</v>
      </c>
      <c r="CK10" s="70">
        <f t="shared" si="59"/>
        <v>47</v>
      </c>
      <c r="CL10" s="70">
        <f t="shared" si="60"/>
        <v>1.596467391304348E-2</v>
      </c>
      <c r="CM10" s="14"/>
      <c r="CN10" s="14"/>
      <c r="CO10" s="14"/>
      <c r="CP10" s="14"/>
      <c r="CQ10" s="29">
        <v>12876</v>
      </c>
      <c r="CR10" s="29">
        <v>705</v>
      </c>
      <c r="CS10" s="70">
        <f t="shared" si="61"/>
        <v>12876</v>
      </c>
      <c r="CT10" s="70">
        <f t="shared" si="62"/>
        <v>705</v>
      </c>
      <c r="CU10" s="70">
        <f t="shared" si="63"/>
        <v>5.4753028890959926E-2</v>
      </c>
    </row>
    <row r="11" spans="1:99" s="2" customFormat="1" x14ac:dyDescent="0.3">
      <c r="A11" s="46" t="s">
        <v>135</v>
      </c>
      <c r="B11" s="14" t="s">
        <v>63</v>
      </c>
      <c r="C11" s="14"/>
      <c r="D11" s="14"/>
      <c r="E11" s="29"/>
      <c r="F11" s="29"/>
      <c r="G11" s="29">
        <v>715</v>
      </c>
      <c r="H11" s="29">
        <v>8</v>
      </c>
      <c r="I11" s="70">
        <f t="shared" si="37"/>
        <v>715</v>
      </c>
      <c r="J11" s="70">
        <f t="shared" si="38"/>
        <v>8</v>
      </c>
      <c r="K11" s="70">
        <f t="shared" si="39"/>
        <v>1.1188811188811189E-2</v>
      </c>
      <c r="L11" s="14"/>
      <c r="M11" s="14"/>
      <c r="N11" s="29"/>
      <c r="O11" s="29"/>
      <c r="P11" s="29">
        <v>10400</v>
      </c>
      <c r="Q11" s="29">
        <v>87</v>
      </c>
      <c r="R11" s="70">
        <f t="shared" si="40"/>
        <v>10400</v>
      </c>
      <c r="S11" s="70">
        <f t="shared" si="41"/>
        <v>87</v>
      </c>
      <c r="T11" s="70">
        <f t="shared" si="42"/>
        <v>8.3653846153846148E-3</v>
      </c>
      <c r="U11" s="29"/>
      <c r="V11" s="29"/>
      <c r="W11" s="29"/>
      <c r="X11" s="29"/>
      <c r="Y11" s="29"/>
      <c r="Z11" s="29"/>
      <c r="AA11" s="70">
        <f t="shared" si="43"/>
        <v>0</v>
      </c>
      <c r="AB11" s="70">
        <f t="shared" si="44"/>
        <v>0</v>
      </c>
      <c r="AC11" s="70" t="str">
        <f t="shared" si="45"/>
        <v/>
      </c>
      <c r="AD11" s="29"/>
      <c r="AE11" s="29"/>
      <c r="AF11" s="29"/>
      <c r="AG11" s="29"/>
      <c r="AH11" s="29"/>
      <c r="AI11" s="29"/>
      <c r="AJ11" s="70">
        <f t="shared" si="46"/>
        <v>0</v>
      </c>
      <c r="AK11" s="70">
        <f t="shared" si="47"/>
        <v>0</v>
      </c>
      <c r="AL11" s="70" t="str">
        <f t="shared" si="48"/>
        <v/>
      </c>
      <c r="AM11" s="14"/>
      <c r="AN11" s="14"/>
      <c r="AO11" s="14"/>
      <c r="AP11" s="14"/>
      <c r="AQ11" s="70">
        <f t="shared" si="31"/>
        <v>0</v>
      </c>
      <c r="AR11" s="70">
        <f t="shared" si="32"/>
        <v>0</v>
      </c>
      <c r="AS11" s="70" t="str">
        <f t="shared" si="33"/>
        <v/>
      </c>
      <c r="AT11" s="14"/>
      <c r="AU11" s="14"/>
      <c r="AV11" s="14"/>
      <c r="AW11" s="14"/>
      <c r="AX11" s="29">
        <v>113457</v>
      </c>
      <c r="AY11" s="29">
        <v>739</v>
      </c>
      <c r="AZ11" s="70">
        <f t="shared" si="49"/>
        <v>113457</v>
      </c>
      <c r="BA11" s="70">
        <f t="shared" si="50"/>
        <v>739</v>
      </c>
      <c r="BB11" s="70">
        <f t="shared" si="51"/>
        <v>6.5134808782181799E-3</v>
      </c>
      <c r="BC11" s="14"/>
      <c r="BD11" s="14"/>
      <c r="BE11" s="14"/>
      <c r="BF11" s="14"/>
      <c r="BG11" s="29">
        <v>20807</v>
      </c>
      <c r="BH11" s="29">
        <v>197</v>
      </c>
      <c r="BI11" s="70">
        <f t="shared" si="34"/>
        <v>20807</v>
      </c>
      <c r="BJ11" s="70">
        <f t="shared" si="35"/>
        <v>197</v>
      </c>
      <c r="BK11" s="70">
        <f t="shared" si="36"/>
        <v>9.4679675109338203E-3</v>
      </c>
      <c r="BN11" s="14"/>
      <c r="BO11" s="14"/>
      <c r="BP11" s="29">
        <v>28334</v>
      </c>
      <c r="BQ11" s="29">
        <v>365</v>
      </c>
      <c r="BR11" s="70">
        <f t="shared" si="52"/>
        <v>28334</v>
      </c>
      <c r="BS11" s="70">
        <f t="shared" si="53"/>
        <v>365</v>
      </c>
      <c r="BT11" s="70">
        <f t="shared" si="54"/>
        <v>1.2882049834121551E-2</v>
      </c>
      <c r="BU11" s="14"/>
      <c r="BV11" s="14"/>
      <c r="BW11" s="14"/>
      <c r="BX11" s="14"/>
      <c r="BY11" s="29">
        <v>11648</v>
      </c>
      <c r="BZ11" s="29">
        <v>65</v>
      </c>
      <c r="CA11" s="70">
        <f t="shared" si="55"/>
        <v>11648</v>
      </c>
      <c r="CB11" s="70">
        <f t="shared" si="56"/>
        <v>65</v>
      </c>
      <c r="CC11" s="70">
        <f t="shared" si="57"/>
        <v>5.580357142857143E-3</v>
      </c>
      <c r="CD11" s="14"/>
      <c r="CE11" s="14"/>
      <c r="CF11" s="14"/>
      <c r="CG11" s="14"/>
      <c r="CH11" s="29">
        <v>23855</v>
      </c>
      <c r="CI11" s="29">
        <v>169</v>
      </c>
      <c r="CJ11" s="70">
        <f t="shared" si="58"/>
        <v>23855</v>
      </c>
      <c r="CK11" s="70">
        <f t="shared" si="59"/>
        <v>169</v>
      </c>
      <c r="CL11" s="70">
        <f t="shared" si="60"/>
        <v>7.0844686648501359E-3</v>
      </c>
      <c r="CM11" s="14"/>
      <c r="CN11" s="14"/>
      <c r="CO11" s="14"/>
      <c r="CP11" s="14"/>
      <c r="CQ11" s="29">
        <v>104</v>
      </c>
      <c r="CR11" s="29">
        <v>2</v>
      </c>
      <c r="CS11" s="70">
        <f t="shared" si="61"/>
        <v>104</v>
      </c>
      <c r="CT11" s="70">
        <f t="shared" si="62"/>
        <v>2</v>
      </c>
      <c r="CU11" s="70">
        <f t="shared" si="63"/>
        <v>1.9230769230769232E-2</v>
      </c>
    </row>
    <row r="12" spans="1:99" s="2" customFormat="1" x14ac:dyDescent="0.3">
      <c r="A12" s="46" t="s">
        <v>139</v>
      </c>
      <c r="B12" s="14" t="s">
        <v>63</v>
      </c>
      <c r="C12" s="14"/>
      <c r="D12" s="14"/>
      <c r="E12" s="29"/>
      <c r="F12" s="29"/>
      <c r="G12" s="29">
        <v>17225</v>
      </c>
      <c r="H12" s="29">
        <v>179</v>
      </c>
      <c r="I12" s="70">
        <f t="shared" si="37"/>
        <v>17225</v>
      </c>
      <c r="J12" s="70">
        <f t="shared" si="38"/>
        <v>179</v>
      </c>
      <c r="K12" s="70">
        <f t="shared" si="39"/>
        <v>1.0391872278664732E-2</v>
      </c>
      <c r="L12" s="14"/>
      <c r="M12" s="14"/>
      <c r="N12" s="29"/>
      <c r="O12" s="29"/>
      <c r="P12" s="29"/>
      <c r="Q12" s="29"/>
      <c r="R12" s="70">
        <f t="shared" si="40"/>
        <v>0</v>
      </c>
      <c r="S12" s="70">
        <f t="shared" si="41"/>
        <v>0</v>
      </c>
      <c r="T12" s="70" t="str">
        <f t="shared" si="42"/>
        <v/>
      </c>
      <c r="U12" s="29"/>
      <c r="V12" s="29"/>
      <c r="W12" s="29"/>
      <c r="X12" s="29"/>
      <c r="Y12" s="29"/>
      <c r="Z12" s="29"/>
      <c r="AA12" s="70">
        <f t="shared" si="43"/>
        <v>0</v>
      </c>
      <c r="AB12" s="70">
        <f t="shared" si="44"/>
        <v>0</v>
      </c>
      <c r="AC12" s="70" t="str">
        <f t="shared" si="45"/>
        <v/>
      </c>
      <c r="AD12" s="29"/>
      <c r="AE12" s="29"/>
      <c r="AF12" s="29"/>
      <c r="AG12" s="29"/>
      <c r="AH12" s="29"/>
      <c r="AI12" s="29"/>
      <c r="AJ12" s="70">
        <f t="shared" si="46"/>
        <v>0</v>
      </c>
      <c r="AK12" s="70">
        <f t="shared" si="47"/>
        <v>0</v>
      </c>
      <c r="AL12" s="70" t="str">
        <f t="shared" si="48"/>
        <v/>
      </c>
      <c r="AM12" s="14"/>
      <c r="AN12" s="14"/>
      <c r="AO12" s="14"/>
      <c r="AP12" s="14"/>
      <c r="AQ12" s="70">
        <f t="shared" si="31"/>
        <v>0</v>
      </c>
      <c r="AR12" s="70">
        <f t="shared" si="32"/>
        <v>0</v>
      </c>
      <c r="AS12" s="70" t="str">
        <f t="shared" si="33"/>
        <v/>
      </c>
      <c r="AT12" s="14"/>
      <c r="AU12" s="14"/>
      <c r="AV12" s="14"/>
      <c r="AW12" s="14"/>
      <c r="AX12" s="29">
        <v>35412</v>
      </c>
      <c r="AY12" s="29">
        <v>105</v>
      </c>
      <c r="AZ12" s="70">
        <f t="shared" si="49"/>
        <v>35412</v>
      </c>
      <c r="BA12" s="70">
        <f t="shared" si="50"/>
        <v>105</v>
      </c>
      <c r="BB12" s="70">
        <f t="shared" si="51"/>
        <v>2.9650965774313792E-3</v>
      </c>
      <c r="BC12" s="14"/>
      <c r="BD12" s="14"/>
      <c r="BE12" s="14"/>
      <c r="BF12" s="14"/>
      <c r="BG12" s="29">
        <v>198588</v>
      </c>
      <c r="BH12" s="29">
        <v>304</v>
      </c>
      <c r="BI12" s="70">
        <f t="shared" si="34"/>
        <v>198588</v>
      </c>
      <c r="BJ12" s="70">
        <f t="shared" si="35"/>
        <v>304</v>
      </c>
      <c r="BK12" s="70">
        <f t="shared" si="36"/>
        <v>1.5308075009567547E-3</v>
      </c>
      <c r="BN12" s="14"/>
      <c r="BO12" s="14"/>
      <c r="BP12" s="29">
        <v>313405</v>
      </c>
      <c r="BQ12" s="29">
        <v>445</v>
      </c>
      <c r="BR12" s="70">
        <f t="shared" si="52"/>
        <v>313405</v>
      </c>
      <c r="BS12" s="70">
        <f t="shared" si="53"/>
        <v>445</v>
      </c>
      <c r="BT12" s="70">
        <f t="shared" si="54"/>
        <v>1.4198880043394329E-3</v>
      </c>
      <c r="BU12" s="14"/>
      <c r="BV12" s="14"/>
      <c r="BW12" s="14"/>
      <c r="BX12" s="14"/>
      <c r="BY12" s="29">
        <v>830308</v>
      </c>
      <c r="BZ12" s="29">
        <v>756</v>
      </c>
      <c r="CA12" s="70">
        <f t="shared" si="55"/>
        <v>830308</v>
      </c>
      <c r="CB12" s="70">
        <f t="shared" si="56"/>
        <v>756</v>
      </c>
      <c r="CC12" s="70">
        <f t="shared" si="57"/>
        <v>9.1050549916416555E-4</v>
      </c>
      <c r="CD12" s="14"/>
      <c r="CE12" s="14"/>
      <c r="CF12" s="14"/>
      <c r="CG12" s="14"/>
      <c r="CH12" s="29">
        <v>826842</v>
      </c>
      <c r="CI12" s="29">
        <v>893</v>
      </c>
      <c r="CJ12" s="70">
        <f t="shared" si="58"/>
        <v>826842</v>
      </c>
      <c r="CK12" s="70">
        <f t="shared" si="59"/>
        <v>893</v>
      </c>
      <c r="CL12" s="70">
        <f t="shared" si="60"/>
        <v>1.0800128682384301E-3</v>
      </c>
      <c r="CM12" s="14"/>
      <c r="CN12" s="14"/>
      <c r="CO12" s="14"/>
      <c r="CP12" s="14"/>
      <c r="CQ12" s="29">
        <v>815557</v>
      </c>
      <c r="CR12" s="29">
        <v>1063</v>
      </c>
      <c r="CS12" s="70">
        <f t="shared" si="61"/>
        <v>815557</v>
      </c>
      <c r="CT12" s="70">
        <f t="shared" si="62"/>
        <v>1063</v>
      </c>
      <c r="CU12" s="70">
        <f t="shared" si="63"/>
        <v>1.3034036860697657E-3</v>
      </c>
    </row>
    <row r="13" spans="1:99" s="2" customFormat="1" x14ac:dyDescent="0.3">
      <c r="A13" s="46" t="s">
        <v>88</v>
      </c>
      <c r="B13" s="14" t="s">
        <v>63</v>
      </c>
      <c r="C13" s="14"/>
      <c r="D13" s="14"/>
      <c r="E13" s="29"/>
      <c r="F13" s="29"/>
      <c r="G13" s="29"/>
      <c r="H13" s="29"/>
      <c r="I13" s="70">
        <f t="shared" si="37"/>
        <v>0</v>
      </c>
      <c r="J13" s="70">
        <f t="shared" si="38"/>
        <v>0</v>
      </c>
      <c r="K13" s="70" t="str">
        <f t="shared" si="39"/>
        <v/>
      </c>
      <c r="L13" s="14"/>
      <c r="M13" s="14"/>
      <c r="N13" s="29"/>
      <c r="O13" s="29"/>
      <c r="P13" s="29"/>
      <c r="Q13" s="29"/>
      <c r="R13" s="70">
        <f t="shared" si="40"/>
        <v>0</v>
      </c>
      <c r="S13" s="70">
        <f t="shared" si="41"/>
        <v>0</v>
      </c>
      <c r="T13" s="70" t="str">
        <f t="shared" si="42"/>
        <v/>
      </c>
      <c r="U13" s="29"/>
      <c r="V13" s="29"/>
      <c r="W13" s="29"/>
      <c r="X13" s="29"/>
      <c r="Y13" s="29"/>
      <c r="Z13" s="29"/>
      <c r="AA13" s="70">
        <f t="shared" si="43"/>
        <v>0</v>
      </c>
      <c r="AB13" s="70">
        <f t="shared" si="44"/>
        <v>0</v>
      </c>
      <c r="AC13" s="70" t="str">
        <f t="shared" si="45"/>
        <v/>
      </c>
      <c r="AD13" s="29"/>
      <c r="AE13" s="29"/>
      <c r="AF13" s="29"/>
      <c r="AG13" s="29"/>
      <c r="AH13" s="29"/>
      <c r="AI13" s="29"/>
      <c r="AJ13" s="70">
        <f t="shared" si="46"/>
        <v>0</v>
      </c>
      <c r="AK13" s="70">
        <f t="shared" si="47"/>
        <v>0</v>
      </c>
      <c r="AL13" s="70" t="str">
        <f t="shared" si="48"/>
        <v/>
      </c>
      <c r="AM13" s="14"/>
      <c r="AN13" s="14"/>
      <c r="AO13" s="14"/>
      <c r="AP13" s="14"/>
      <c r="AQ13" s="70">
        <f t="shared" si="31"/>
        <v>0</v>
      </c>
      <c r="AR13" s="70">
        <f t="shared" si="32"/>
        <v>0</v>
      </c>
      <c r="AS13" s="70" t="str">
        <f t="shared" si="33"/>
        <v/>
      </c>
      <c r="AT13" s="14"/>
      <c r="AU13" s="14"/>
      <c r="AV13" s="14"/>
      <c r="AW13" s="14"/>
      <c r="AZ13" s="70">
        <f t="shared" si="49"/>
        <v>0</v>
      </c>
      <c r="BA13" s="70">
        <f t="shared" si="50"/>
        <v>0</v>
      </c>
      <c r="BB13" s="70" t="str">
        <f t="shared" si="51"/>
        <v/>
      </c>
      <c r="BC13" s="14"/>
      <c r="BD13" s="14"/>
      <c r="BE13" s="14"/>
      <c r="BF13" s="14"/>
      <c r="BI13" s="70">
        <f t="shared" si="34"/>
        <v>0</v>
      </c>
      <c r="BJ13" s="70">
        <f t="shared" si="35"/>
        <v>0</v>
      </c>
      <c r="BK13" s="70" t="str">
        <f t="shared" si="36"/>
        <v/>
      </c>
      <c r="BN13" s="14"/>
      <c r="BO13" s="14"/>
      <c r="BP13" s="29"/>
      <c r="BQ13" s="29"/>
      <c r="BR13" s="70">
        <f t="shared" si="52"/>
        <v>0</v>
      </c>
      <c r="BS13" s="70">
        <f t="shared" si="53"/>
        <v>0</v>
      </c>
      <c r="BT13" s="70" t="str">
        <f t="shared" si="54"/>
        <v/>
      </c>
      <c r="BU13" s="14"/>
      <c r="BV13" s="14"/>
      <c r="BW13" s="14"/>
      <c r="BX13" s="14"/>
      <c r="BY13" s="29">
        <v>6</v>
      </c>
      <c r="BZ13" s="29">
        <v>57</v>
      </c>
      <c r="CA13" s="70">
        <f t="shared" si="55"/>
        <v>6</v>
      </c>
      <c r="CB13" s="70">
        <f t="shared" si="56"/>
        <v>57</v>
      </c>
      <c r="CC13" s="70">
        <f t="shared" si="57"/>
        <v>9.5</v>
      </c>
      <c r="CD13" s="14"/>
      <c r="CE13" s="14"/>
      <c r="CF13" s="14"/>
      <c r="CG13" s="14"/>
      <c r="CH13" s="29">
        <v>2</v>
      </c>
      <c r="CI13" s="29">
        <v>19</v>
      </c>
      <c r="CJ13" s="70">
        <f t="shared" si="58"/>
        <v>2</v>
      </c>
      <c r="CK13" s="70">
        <f t="shared" si="59"/>
        <v>19</v>
      </c>
      <c r="CL13" s="70">
        <f t="shared" si="60"/>
        <v>9.5</v>
      </c>
      <c r="CM13" s="14"/>
      <c r="CN13" s="14"/>
      <c r="CO13" s="14"/>
      <c r="CP13" s="14"/>
      <c r="CQ13" s="29">
        <v>2</v>
      </c>
      <c r="CR13" s="29">
        <v>20</v>
      </c>
      <c r="CS13" s="70">
        <f t="shared" si="61"/>
        <v>2</v>
      </c>
      <c r="CT13" s="70">
        <f t="shared" si="62"/>
        <v>20</v>
      </c>
      <c r="CU13" s="70">
        <f t="shared" si="63"/>
        <v>10</v>
      </c>
    </row>
    <row r="14" spans="1:99" s="2" customFormat="1" x14ac:dyDescent="0.3">
      <c r="A14" s="46" t="s">
        <v>43</v>
      </c>
      <c r="B14" s="14" t="s">
        <v>63</v>
      </c>
      <c r="C14" s="14"/>
      <c r="D14" s="14"/>
      <c r="E14" s="29"/>
      <c r="F14" s="29"/>
      <c r="G14" s="29"/>
      <c r="H14" s="29"/>
      <c r="I14" s="70">
        <f t="shared" si="37"/>
        <v>0</v>
      </c>
      <c r="J14" s="70">
        <f t="shared" si="38"/>
        <v>0</v>
      </c>
      <c r="K14" s="70" t="str">
        <f t="shared" si="39"/>
        <v/>
      </c>
      <c r="L14" s="14"/>
      <c r="M14" s="14"/>
      <c r="N14" s="29"/>
      <c r="O14" s="29"/>
      <c r="P14" s="29"/>
      <c r="Q14" s="29"/>
      <c r="R14" s="70">
        <f t="shared" si="40"/>
        <v>0</v>
      </c>
      <c r="S14" s="70">
        <f t="shared" si="41"/>
        <v>0</v>
      </c>
      <c r="T14" s="70" t="str">
        <f t="shared" si="42"/>
        <v/>
      </c>
      <c r="U14" s="29"/>
      <c r="V14" s="29"/>
      <c r="W14" s="29"/>
      <c r="X14" s="29"/>
      <c r="Y14" s="29"/>
      <c r="Z14" s="29"/>
      <c r="AA14" s="70">
        <f t="shared" si="43"/>
        <v>0</v>
      </c>
      <c r="AB14" s="70">
        <f t="shared" si="44"/>
        <v>0</v>
      </c>
      <c r="AC14" s="70" t="str">
        <f t="shared" si="45"/>
        <v/>
      </c>
      <c r="AD14" s="29"/>
      <c r="AE14" s="29"/>
      <c r="AF14" s="29"/>
      <c r="AG14" s="29"/>
      <c r="AH14" s="29"/>
      <c r="AI14" s="29"/>
      <c r="AJ14" s="70">
        <f t="shared" si="46"/>
        <v>0</v>
      </c>
      <c r="AK14" s="70">
        <f t="shared" si="47"/>
        <v>0</v>
      </c>
      <c r="AL14" s="70" t="str">
        <f t="shared" si="48"/>
        <v/>
      </c>
      <c r="AM14" s="14"/>
      <c r="AN14" s="14"/>
      <c r="AO14" s="14"/>
      <c r="AP14" s="14"/>
      <c r="AQ14" s="70">
        <f t="shared" si="31"/>
        <v>0</v>
      </c>
      <c r="AR14" s="70">
        <f t="shared" si="32"/>
        <v>0</v>
      </c>
      <c r="AS14" s="70" t="str">
        <f t="shared" si="33"/>
        <v/>
      </c>
      <c r="AT14" s="14"/>
      <c r="AU14" s="14"/>
      <c r="AV14" s="14"/>
      <c r="AW14" s="14"/>
      <c r="AX14" s="29">
        <v>1443</v>
      </c>
      <c r="AY14" s="29">
        <v>69</v>
      </c>
      <c r="AZ14" s="70">
        <f t="shared" si="49"/>
        <v>1443</v>
      </c>
      <c r="BA14" s="70">
        <f t="shared" si="50"/>
        <v>69</v>
      </c>
      <c r="BB14" s="70">
        <f t="shared" si="51"/>
        <v>4.781704781704782E-2</v>
      </c>
      <c r="BC14" s="14"/>
      <c r="BD14" s="14"/>
      <c r="BE14" s="14"/>
      <c r="BF14" s="14"/>
      <c r="BG14" s="29">
        <v>130</v>
      </c>
      <c r="BH14" s="29">
        <v>29</v>
      </c>
      <c r="BI14" s="70">
        <f t="shared" si="34"/>
        <v>130</v>
      </c>
      <c r="BJ14" s="70">
        <f t="shared" si="35"/>
        <v>29</v>
      </c>
      <c r="BK14" s="70">
        <f t="shared" si="36"/>
        <v>0.22307692307692309</v>
      </c>
      <c r="BN14" s="14"/>
      <c r="BO14" s="14"/>
      <c r="BP14" s="29">
        <v>240</v>
      </c>
      <c r="BQ14" s="29">
        <v>53</v>
      </c>
      <c r="BR14" s="70">
        <f t="shared" si="52"/>
        <v>240</v>
      </c>
      <c r="BS14" s="70">
        <f t="shared" si="53"/>
        <v>53</v>
      </c>
      <c r="BT14" s="70">
        <f t="shared" si="54"/>
        <v>0.22083333333333333</v>
      </c>
      <c r="BU14" s="14"/>
      <c r="BV14" s="14"/>
      <c r="BW14" s="14"/>
      <c r="BX14" s="14"/>
      <c r="BY14" s="29"/>
      <c r="BZ14" s="29"/>
      <c r="CA14" s="70">
        <f t="shared" si="55"/>
        <v>0</v>
      </c>
      <c r="CB14" s="70">
        <f t="shared" si="56"/>
        <v>0</v>
      </c>
      <c r="CC14" s="70" t="str">
        <f t="shared" si="57"/>
        <v/>
      </c>
      <c r="CD14" s="14"/>
      <c r="CE14" s="14"/>
      <c r="CF14" s="14"/>
      <c r="CG14" s="14"/>
      <c r="CH14" s="29"/>
      <c r="CI14" s="29"/>
      <c r="CJ14" s="70">
        <f t="shared" si="58"/>
        <v>0</v>
      </c>
      <c r="CK14" s="70">
        <f t="shared" si="59"/>
        <v>0</v>
      </c>
      <c r="CL14" s="70" t="str">
        <f t="shared" si="60"/>
        <v/>
      </c>
      <c r="CM14" s="14"/>
      <c r="CN14" s="14"/>
      <c r="CO14" s="14"/>
      <c r="CP14" s="14"/>
      <c r="CQ14" s="29">
        <v>52</v>
      </c>
      <c r="CR14" s="29">
        <v>12</v>
      </c>
      <c r="CS14" s="70">
        <f t="shared" si="61"/>
        <v>52</v>
      </c>
      <c r="CT14" s="70">
        <f t="shared" si="62"/>
        <v>12</v>
      </c>
      <c r="CU14" s="70">
        <f t="shared" si="63"/>
        <v>0.23076923076923078</v>
      </c>
    </row>
    <row r="15" spans="1:99" s="2" customFormat="1" x14ac:dyDescent="0.3">
      <c r="A15" s="46" t="s">
        <v>147</v>
      </c>
      <c r="B15" s="14"/>
      <c r="C15" s="14"/>
      <c r="D15" s="14"/>
      <c r="E15" s="29"/>
      <c r="F15" s="29"/>
      <c r="G15" s="29"/>
      <c r="H15" s="29"/>
      <c r="I15" s="70">
        <f t="shared" si="37"/>
        <v>0</v>
      </c>
      <c r="J15" s="70">
        <f t="shared" si="38"/>
        <v>0</v>
      </c>
      <c r="K15" s="70" t="str">
        <f t="shared" si="39"/>
        <v/>
      </c>
      <c r="L15" s="14"/>
      <c r="M15" s="14"/>
      <c r="N15" s="29"/>
      <c r="O15" s="29"/>
      <c r="P15" s="29"/>
      <c r="Q15" s="29"/>
      <c r="R15" s="70">
        <f t="shared" si="40"/>
        <v>0</v>
      </c>
      <c r="S15" s="70">
        <f t="shared" si="41"/>
        <v>0</v>
      </c>
      <c r="T15" s="70" t="str">
        <f t="shared" si="42"/>
        <v/>
      </c>
      <c r="U15" s="29"/>
      <c r="V15" s="29"/>
      <c r="W15" s="29"/>
      <c r="X15" s="29"/>
      <c r="Y15" s="29"/>
      <c r="Z15" s="29"/>
      <c r="AA15" s="70">
        <f t="shared" si="43"/>
        <v>0</v>
      </c>
      <c r="AB15" s="70">
        <f t="shared" si="44"/>
        <v>0</v>
      </c>
      <c r="AC15" s="70" t="str">
        <f t="shared" si="45"/>
        <v/>
      </c>
      <c r="AD15" s="29"/>
      <c r="AE15" s="29"/>
      <c r="AF15" s="29"/>
      <c r="AG15" s="29"/>
      <c r="AH15" s="29"/>
      <c r="AI15" s="29"/>
      <c r="AJ15" s="70">
        <f t="shared" si="46"/>
        <v>0</v>
      </c>
      <c r="AK15" s="70">
        <f t="shared" si="47"/>
        <v>0</v>
      </c>
      <c r="AL15" s="70" t="str">
        <f t="shared" si="48"/>
        <v/>
      </c>
      <c r="AM15" s="14"/>
      <c r="AN15" s="14"/>
      <c r="AO15" s="14"/>
      <c r="AP15" s="14"/>
      <c r="AQ15" s="70">
        <f t="shared" si="31"/>
        <v>0</v>
      </c>
      <c r="AR15" s="70">
        <f t="shared" si="32"/>
        <v>0</v>
      </c>
      <c r="AS15" s="70" t="str">
        <f t="shared" si="33"/>
        <v/>
      </c>
      <c r="AT15" s="14"/>
      <c r="AU15" s="14"/>
      <c r="AV15" s="14"/>
      <c r="AW15" s="14"/>
      <c r="AZ15" s="70">
        <f t="shared" si="49"/>
        <v>0</v>
      </c>
      <c r="BA15" s="70">
        <f t="shared" si="50"/>
        <v>0</v>
      </c>
      <c r="BB15" s="70" t="str">
        <f t="shared" si="51"/>
        <v/>
      </c>
      <c r="BC15" s="14"/>
      <c r="BD15" s="14"/>
      <c r="BE15" s="14"/>
      <c r="BF15" s="14"/>
      <c r="BI15" s="70">
        <f t="shared" si="34"/>
        <v>0</v>
      </c>
      <c r="BJ15" s="70">
        <f t="shared" si="35"/>
        <v>0</v>
      </c>
      <c r="BK15" s="70" t="str">
        <f t="shared" si="36"/>
        <v/>
      </c>
      <c r="BN15" s="14"/>
      <c r="BO15" s="14"/>
      <c r="BP15" s="29"/>
      <c r="BQ15" s="29"/>
      <c r="BR15" s="70">
        <f t="shared" si="52"/>
        <v>0</v>
      </c>
      <c r="BS15" s="70">
        <f t="shared" si="53"/>
        <v>0</v>
      </c>
      <c r="BT15" s="70" t="str">
        <f t="shared" si="54"/>
        <v/>
      </c>
      <c r="BU15" s="14"/>
      <c r="BV15" s="14"/>
      <c r="BW15" s="14"/>
      <c r="BX15" s="14"/>
      <c r="BY15" s="29"/>
      <c r="BZ15" s="29"/>
      <c r="CA15" s="70">
        <f t="shared" si="55"/>
        <v>0</v>
      </c>
      <c r="CB15" s="70">
        <f t="shared" si="56"/>
        <v>0</v>
      </c>
      <c r="CC15" s="70" t="str">
        <f t="shared" si="57"/>
        <v/>
      </c>
      <c r="CD15" s="14"/>
      <c r="CE15" s="14"/>
      <c r="CF15" s="14"/>
      <c r="CG15" s="14"/>
      <c r="CH15" s="29">
        <v>150397</v>
      </c>
      <c r="CI15" s="29">
        <v>235</v>
      </c>
      <c r="CJ15" s="70">
        <f t="shared" si="58"/>
        <v>150397</v>
      </c>
      <c r="CK15" s="70">
        <f t="shared" si="59"/>
        <v>235</v>
      </c>
      <c r="CL15" s="70">
        <f t="shared" si="60"/>
        <v>1.5625311675099903E-3</v>
      </c>
      <c r="CM15" s="14"/>
      <c r="CN15" s="14"/>
      <c r="CO15" s="14"/>
      <c r="CP15" s="14"/>
      <c r="CQ15" s="29"/>
      <c r="CR15" s="29"/>
      <c r="CS15" s="70">
        <f t="shared" si="61"/>
        <v>0</v>
      </c>
      <c r="CT15" s="70">
        <f t="shared" si="62"/>
        <v>0</v>
      </c>
      <c r="CU15" s="70" t="str">
        <f t="shared" si="63"/>
        <v/>
      </c>
    </row>
    <row r="16" spans="1:99" s="2" customFormat="1" x14ac:dyDescent="0.3">
      <c r="A16" s="46" t="s">
        <v>136</v>
      </c>
      <c r="B16" s="14" t="s">
        <v>63</v>
      </c>
      <c r="C16" s="14"/>
      <c r="D16" s="14"/>
      <c r="E16" s="29"/>
      <c r="F16" s="29"/>
      <c r="G16" s="29"/>
      <c r="H16" s="29"/>
      <c r="I16" s="70">
        <f t="shared" si="37"/>
        <v>0</v>
      </c>
      <c r="J16" s="70">
        <f t="shared" si="38"/>
        <v>0</v>
      </c>
      <c r="K16" s="70" t="str">
        <f t="shared" si="39"/>
        <v/>
      </c>
      <c r="L16" s="14"/>
      <c r="M16" s="14"/>
      <c r="N16" s="29"/>
      <c r="O16" s="29"/>
      <c r="P16" s="29"/>
      <c r="Q16" s="29"/>
      <c r="R16" s="70">
        <f t="shared" si="40"/>
        <v>0</v>
      </c>
      <c r="S16" s="70">
        <f t="shared" si="41"/>
        <v>0</v>
      </c>
      <c r="T16" s="70" t="str">
        <f t="shared" si="42"/>
        <v/>
      </c>
      <c r="U16" s="29"/>
      <c r="V16" s="29"/>
      <c r="W16" s="29"/>
      <c r="X16" s="29"/>
      <c r="Y16" s="29"/>
      <c r="Z16" s="29"/>
      <c r="AA16" s="70">
        <f t="shared" si="43"/>
        <v>0</v>
      </c>
      <c r="AB16" s="70">
        <f t="shared" si="44"/>
        <v>0</v>
      </c>
      <c r="AC16" s="70" t="str">
        <f t="shared" si="45"/>
        <v/>
      </c>
      <c r="AD16" s="29"/>
      <c r="AE16" s="29"/>
      <c r="AF16" s="29"/>
      <c r="AG16" s="29"/>
      <c r="AH16" s="29"/>
      <c r="AI16" s="29"/>
      <c r="AJ16" s="70">
        <f t="shared" si="46"/>
        <v>0</v>
      </c>
      <c r="AK16" s="70">
        <f t="shared" si="47"/>
        <v>0</v>
      </c>
      <c r="AL16" s="70" t="str">
        <f t="shared" si="48"/>
        <v/>
      </c>
      <c r="AM16" s="14"/>
      <c r="AN16" s="14"/>
      <c r="AO16" s="14"/>
      <c r="AP16" s="14"/>
      <c r="AQ16" s="70">
        <f t="shared" si="31"/>
        <v>0</v>
      </c>
      <c r="AR16" s="70">
        <f t="shared" si="32"/>
        <v>0</v>
      </c>
      <c r="AS16" s="70" t="str">
        <f t="shared" si="33"/>
        <v/>
      </c>
      <c r="AT16" s="14"/>
      <c r="AU16" s="14"/>
      <c r="AV16" s="14"/>
      <c r="AW16" s="14"/>
      <c r="AZ16" s="70">
        <f t="shared" si="49"/>
        <v>0</v>
      </c>
      <c r="BA16" s="70">
        <f t="shared" si="50"/>
        <v>0</v>
      </c>
      <c r="BB16" s="70" t="str">
        <f t="shared" si="51"/>
        <v/>
      </c>
      <c r="BC16" s="14"/>
      <c r="BD16" s="14"/>
      <c r="BE16" s="14"/>
      <c r="BF16" s="14"/>
      <c r="BI16" s="70">
        <f t="shared" si="34"/>
        <v>0</v>
      </c>
      <c r="BJ16" s="70">
        <f t="shared" si="35"/>
        <v>0</v>
      </c>
      <c r="BK16" s="70" t="str">
        <f t="shared" si="36"/>
        <v/>
      </c>
      <c r="BN16" s="14"/>
      <c r="BO16" s="14"/>
      <c r="BP16" s="29"/>
      <c r="BQ16" s="29"/>
      <c r="BR16" s="70">
        <f t="shared" si="52"/>
        <v>0</v>
      </c>
      <c r="BS16" s="70">
        <f t="shared" si="53"/>
        <v>0</v>
      </c>
      <c r="BT16" s="70" t="str">
        <f t="shared" si="54"/>
        <v/>
      </c>
      <c r="BU16" s="14"/>
      <c r="BV16" s="14"/>
      <c r="BW16" s="14"/>
      <c r="BX16" s="14"/>
      <c r="BY16" s="29">
        <v>669</v>
      </c>
      <c r="BZ16" s="29">
        <v>1302</v>
      </c>
      <c r="CA16" s="70">
        <f t="shared" si="55"/>
        <v>669</v>
      </c>
      <c r="CB16" s="70">
        <f t="shared" si="56"/>
        <v>1302</v>
      </c>
      <c r="CC16" s="70">
        <f t="shared" si="57"/>
        <v>1.946188340807175</v>
      </c>
      <c r="CD16" s="14"/>
      <c r="CE16" s="14"/>
      <c r="CF16" s="14"/>
      <c r="CG16" s="14"/>
      <c r="CH16" s="29">
        <v>104</v>
      </c>
      <c r="CI16" s="29">
        <v>93</v>
      </c>
      <c r="CJ16" s="70">
        <f t="shared" si="58"/>
        <v>104</v>
      </c>
      <c r="CK16" s="70">
        <f t="shared" si="59"/>
        <v>93</v>
      </c>
      <c r="CL16" s="70">
        <f t="shared" si="60"/>
        <v>0.89423076923076927</v>
      </c>
      <c r="CM16" s="14"/>
      <c r="CN16" s="14"/>
      <c r="CO16" s="14"/>
      <c r="CP16" s="14"/>
      <c r="CQ16" s="29">
        <v>318</v>
      </c>
      <c r="CR16" s="29">
        <v>600</v>
      </c>
      <c r="CS16" s="70">
        <f t="shared" si="61"/>
        <v>318</v>
      </c>
      <c r="CT16" s="70">
        <f t="shared" si="62"/>
        <v>600</v>
      </c>
      <c r="CU16" s="70">
        <f t="shared" si="63"/>
        <v>1.8867924528301887</v>
      </c>
    </row>
    <row r="17" spans="1:99" s="2" customFormat="1" x14ac:dyDescent="0.3">
      <c r="A17" s="46" t="s">
        <v>89</v>
      </c>
      <c r="B17" s="14" t="s">
        <v>3</v>
      </c>
      <c r="C17" s="14"/>
      <c r="D17" s="14"/>
      <c r="E17" s="29"/>
      <c r="F17" s="29"/>
      <c r="G17" s="29"/>
      <c r="H17" s="29"/>
      <c r="I17" s="70">
        <f t="shared" si="37"/>
        <v>0</v>
      </c>
      <c r="J17" s="70">
        <f t="shared" si="38"/>
        <v>0</v>
      </c>
      <c r="K17" s="70" t="str">
        <f t="shared" si="39"/>
        <v/>
      </c>
      <c r="L17" s="14"/>
      <c r="M17" s="14"/>
      <c r="N17" s="29"/>
      <c r="O17" s="29"/>
      <c r="P17" s="29"/>
      <c r="Q17" s="29"/>
      <c r="R17" s="70">
        <f t="shared" si="40"/>
        <v>0</v>
      </c>
      <c r="S17" s="70">
        <f t="shared" si="41"/>
        <v>0</v>
      </c>
      <c r="T17" s="70" t="str">
        <f t="shared" si="42"/>
        <v/>
      </c>
      <c r="U17" s="29"/>
      <c r="V17" s="29"/>
      <c r="W17" s="29"/>
      <c r="X17" s="29"/>
      <c r="Y17" s="29"/>
      <c r="Z17" s="29"/>
      <c r="AA17" s="70">
        <f t="shared" si="43"/>
        <v>0</v>
      </c>
      <c r="AB17" s="70">
        <f t="shared" si="44"/>
        <v>0</v>
      </c>
      <c r="AC17" s="70" t="str">
        <f t="shared" si="45"/>
        <v/>
      </c>
      <c r="AD17" s="29"/>
      <c r="AE17" s="29"/>
      <c r="AF17" s="29"/>
      <c r="AG17" s="29"/>
      <c r="AH17" s="29"/>
      <c r="AI17" s="29"/>
      <c r="AJ17" s="70">
        <f t="shared" si="46"/>
        <v>0</v>
      </c>
      <c r="AK17" s="70">
        <f t="shared" si="47"/>
        <v>0</v>
      </c>
      <c r="AL17" s="70" t="str">
        <f t="shared" si="48"/>
        <v/>
      </c>
      <c r="AM17" s="14"/>
      <c r="AN17" s="14"/>
      <c r="AO17" s="14"/>
      <c r="AP17" s="14"/>
      <c r="AQ17" s="70">
        <f t="shared" si="31"/>
        <v>0</v>
      </c>
      <c r="AR17" s="70">
        <f t="shared" si="32"/>
        <v>0</v>
      </c>
      <c r="AS17" s="70" t="str">
        <f t="shared" si="33"/>
        <v/>
      </c>
      <c r="AT17" s="14"/>
      <c r="AU17" s="14"/>
      <c r="AV17" s="14"/>
      <c r="AW17" s="14"/>
      <c r="AX17" s="29">
        <v>1850</v>
      </c>
      <c r="AY17" s="29">
        <v>372</v>
      </c>
      <c r="AZ17" s="70">
        <f t="shared" si="49"/>
        <v>1850</v>
      </c>
      <c r="BA17" s="70">
        <f t="shared" si="50"/>
        <v>372</v>
      </c>
      <c r="BB17" s="70">
        <f t="shared" si="51"/>
        <v>0.20108108108108108</v>
      </c>
      <c r="BC17" s="14"/>
      <c r="BD17" s="14"/>
      <c r="BE17" s="14"/>
      <c r="BF17" s="14"/>
      <c r="BG17" s="29">
        <v>3123</v>
      </c>
      <c r="BH17" s="29">
        <v>1029</v>
      </c>
      <c r="BI17" s="70">
        <f t="shared" si="34"/>
        <v>3123</v>
      </c>
      <c r="BJ17" s="70">
        <f t="shared" si="35"/>
        <v>1029</v>
      </c>
      <c r="BK17" s="70">
        <f t="shared" si="36"/>
        <v>0.32949087415946204</v>
      </c>
      <c r="BN17" s="14"/>
      <c r="BO17" s="14"/>
      <c r="BP17" s="29">
        <v>1506</v>
      </c>
      <c r="BQ17" s="29">
        <v>537</v>
      </c>
      <c r="BR17" s="70">
        <f t="shared" si="52"/>
        <v>1506</v>
      </c>
      <c r="BS17" s="70">
        <f t="shared" si="53"/>
        <v>537</v>
      </c>
      <c r="BT17" s="70">
        <f t="shared" si="54"/>
        <v>0.35657370517928288</v>
      </c>
      <c r="BU17" s="14"/>
      <c r="BV17" s="14"/>
      <c r="BW17" s="14"/>
      <c r="BX17" s="14"/>
      <c r="BY17" s="29">
        <v>3529</v>
      </c>
      <c r="BZ17" s="29">
        <v>1408</v>
      </c>
      <c r="CA17" s="70">
        <f t="shared" si="55"/>
        <v>3529</v>
      </c>
      <c r="CB17" s="70">
        <f t="shared" si="56"/>
        <v>1408</v>
      </c>
      <c r="CC17" s="70">
        <f t="shared" si="57"/>
        <v>0.39897988098611503</v>
      </c>
      <c r="CD17" s="14"/>
      <c r="CE17" s="14"/>
      <c r="CF17" s="14"/>
      <c r="CG17" s="14"/>
      <c r="CH17" s="29">
        <v>3660</v>
      </c>
      <c r="CI17" s="29">
        <v>1395</v>
      </c>
      <c r="CJ17" s="70">
        <f t="shared" si="58"/>
        <v>3660</v>
      </c>
      <c r="CK17" s="70">
        <f t="shared" si="59"/>
        <v>1395</v>
      </c>
      <c r="CL17" s="70">
        <f t="shared" si="60"/>
        <v>0.38114754098360654</v>
      </c>
      <c r="CM17" s="14"/>
      <c r="CN17" s="14"/>
      <c r="CO17" s="14"/>
      <c r="CP17" s="14"/>
      <c r="CQ17" s="29">
        <v>1509</v>
      </c>
      <c r="CR17" s="29">
        <v>780</v>
      </c>
      <c r="CS17" s="70">
        <f t="shared" si="61"/>
        <v>1509</v>
      </c>
      <c r="CT17" s="70">
        <f t="shared" si="62"/>
        <v>780</v>
      </c>
      <c r="CU17" s="70">
        <f t="shared" si="63"/>
        <v>0.51689860834990065</v>
      </c>
    </row>
    <row r="18" spans="1:99" s="2" customFormat="1" x14ac:dyDescent="0.3">
      <c r="A18" s="46" t="s">
        <v>137</v>
      </c>
      <c r="B18" s="14" t="s">
        <v>63</v>
      </c>
      <c r="C18" s="14"/>
      <c r="D18" s="14"/>
      <c r="E18" s="29"/>
      <c r="F18" s="29"/>
      <c r="G18" s="29">
        <v>39500</v>
      </c>
      <c r="H18" s="29">
        <v>429</v>
      </c>
      <c r="I18" s="70">
        <f t="shared" si="37"/>
        <v>39500</v>
      </c>
      <c r="J18" s="70">
        <f t="shared" si="38"/>
        <v>429</v>
      </c>
      <c r="K18" s="70">
        <f t="shared" si="39"/>
        <v>1.0860759493670886E-2</v>
      </c>
      <c r="L18" s="14"/>
      <c r="M18" s="14"/>
      <c r="N18" s="29"/>
      <c r="O18" s="29"/>
      <c r="P18" s="29"/>
      <c r="Q18" s="29"/>
      <c r="R18" s="70">
        <f t="shared" si="40"/>
        <v>0</v>
      </c>
      <c r="S18" s="70">
        <f t="shared" si="41"/>
        <v>0</v>
      </c>
      <c r="T18" s="70" t="str">
        <f t="shared" si="42"/>
        <v/>
      </c>
      <c r="U18" s="29"/>
      <c r="V18" s="29"/>
      <c r="W18" s="29"/>
      <c r="X18" s="29"/>
      <c r="Y18" s="29"/>
      <c r="Z18" s="29"/>
      <c r="AA18" s="70">
        <f t="shared" si="43"/>
        <v>0</v>
      </c>
      <c r="AB18" s="70">
        <f t="shared" si="44"/>
        <v>0</v>
      </c>
      <c r="AC18" s="70" t="str">
        <f t="shared" si="45"/>
        <v/>
      </c>
      <c r="AD18" s="29"/>
      <c r="AE18" s="29"/>
      <c r="AF18" s="29"/>
      <c r="AG18" s="29"/>
      <c r="AH18" s="29"/>
      <c r="AI18" s="29"/>
      <c r="AJ18" s="70">
        <f t="shared" si="46"/>
        <v>0</v>
      </c>
      <c r="AK18" s="70">
        <f t="shared" si="47"/>
        <v>0</v>
      </c>
      <c r="AL18" s="70" t="str">
        <f t="shared" si="48"/>
        <v/>
      </c>
      <c r="AM18" s="14"/>
      <c r="AN18" s="14"/>
      <c r="AO18" s="14"/>
      <c r="AP18" s="14"/>
      <c r="AQ18" s="70">
        <f t="shared" si="31"/>
        <v>0</v>
      </c>
      <c r="AR18" s="70">
        <f t="shared" si="32"/>
        <v>0</v>
      </c>
      <c r="AS18" s="70" t="str">
        <f t="shared" si="33"/>
        <v/>
      </c>
      <c r="AT18" s="14"/>
      <c r="AU18" s="14"/>
      <c r="AV18" s="14"/>
      <c r="AW18" s="14"/>
      <c r="AX18" s="29">
        <v>36481</v>
      </c>
      <c r="AY18" s="29">
        <v>640</v>
      </c>
      <c r="AZ18" s="70">
        <f t="shared" si="49"/>
        <v>36481</v>
      </c>
      <c r="BA18" s="70">
        <f t="shared" si="50"/>
        <v>640</v>
      </c>
      <c r="BB18" s="70">
        <f t="shared" si="51"/>
        <v>1.7543378745100188E-2</v>
      </c>
      <c r="BC18" s="14"/>
      <c r="BD18" s="14"/>
      <c r="BE18" s="14"/>
      <c r="BF18" s="14"/>
      <c r="BG18" s="29">
        <v>8521</v>
      </c>
      <c r="BH18" s="29">
        <v>90</v>
      </c>
      <c r="BI18" s="70">
        <f t="shared" si="34"/>
        <v>8521</v>
      </c>
      <c r="BJ18" s="70">
        <f t="shared" si="35"/>
        <v>90</v>
      </c>
      <c r="BK18" s="70">
        <f t="shared" si="36"/>
        <v>1.0562140593827016E-2</v>
      </c>
      <c r="BN18" s="14"/>
      <c r="BO18" s="14"/>
      <c r="BP18" s="29">
        <v>7436</v>
      </c>
      <c r="BQ18" s="29">
        <v>174</v>
      </c>
      <c r="BR18" s="70">
        <f t="shared" si="52"/>
        <v>7436</v>
      </c>
      <c r="BS18" s="70">
        <f t="shared" si="53"/>
        <v>174</v>
      </c>
      <c r="BT18" s="70">
        <f t="shared" si="54"/>
        <v>2.3399677245831092E-2</v>
      </c>
      <c r="BU18" s="14"/>
      <c r="BV18" s="14"/>
      <c r="BW18" s="14"/>
      <c r="BX18" s="14"/>
      <c r="BY18" s="29">
        <v>7007</v>
      </c>
      <c r="BZ18" s="29">
        <v>100</v>
      </c>
      <c r="CA18" s="70">
        <f t="shared" si="55"/>
        <v>7007</v>
      </c>
      <c r="CB18" s="70">
        <f t="shared" si="56"/>
        <v>100</v>
      </c>
      <c r="CC18" s="70">
        <f t="shared" si="57"/>
        <v>1.4271442842871414E-2</v>
      </c>
      <c r="CD18" s="14"/>
      <c r="CE18" s="14"/>
      <c r="CF18" s="14"/>
      <c r="CG18" s="14"/>
      <c r="CH18" s="29"/>
      <c r="CI18" s="29">
        <v>8</v>
      </c>
      <c r="CJ18" s="70">
        <f t="shared" si="58"/>
        <v>0</v>
      </c>
      <c r="CK18" s="70">
        <f t="shared" si="59"/>
        <v>8</v>
      </c>
      <c r="CL18" s="70" t="str">
        <f t="shared" si="60"/>
        <v/>
      </c>
      <c r="CM18" s="14"/>
      <c r="CN18" s="14"/>
      <c r="CO18" s="14"/>
      <c r="CP18" s="14"/>
      <c r="CQ18" s="29">
        <v>13351</v>
      </c>
      <c r="CR18" s="29">
        <v>270</v>
      </c>
      <c r="CS18" s="70">
        <f t="shared" si="61"/>
        <v>13351</v>
      </c>
      <c r="CT18" s="70">
        <f t="shared" si="62"/>
        <v>270</v>
      </c>
      <c r="CU18" s="70">
        <f t="shared" si="63"/>
        <v>2.022320425436297E-2</v>
      </c>
    </row>
    <row r="19" spans="1:99" s="2" customFormat="1" x14ac:dyDescent="0.3">
      <c r="A19" s="46" t="s">
        <v>74</v>
      </c>
      <c r="B19" s="14" t="s">
        <v>63</v>
      </c>
      <c r="C19" s="14"/>
      <c r="D19" s="14"/>
      <c r="E19" s="29"/>
      <c r="F19" s="29"/>
      <c r="G19" s="29"/>
      <c r="H19" s="29"/>
      <c r="I19" s="70">
        <f t="shared" si="37"/>
        <v>0</v>
      </c>
      <c r="J19" s="70">
        <f t="shared" si="38"/>
        <v>0</v>
      </c>
      <c r="K19" s="70" t="str">
        <f t="shared" si="39"/>
        <v/>
      </c>
      <c r="L19" s="14"/>
      <c r="M19" s="14"/>
      <c r="N19" s="29"/>
      <c r="O19" s="29"/>
      <c r="P19" s="29"/>
      <c r="Q19" s="29"/>
      <c r="R19" s="70">
        <f t="shared" si="40"/>
        <v>0</v>
      </c>
      <c r="S19" s="70">
        <f t="shared" si="41"/>
        <v>0</v>
      </c>
      <c r="T19" s="70" t="str">
        <f t="shared" si="42"/>
        <v/>
      </c>
      <c r="U19" s="29"/>
      <c r="V19" s="29"/>
      <c r="W19" s="29"/>
      <c r="X19" s="29"/>
      <c r="Y19" s="29"/>
      <c r="Z19" s="29"/>
      <c r="AA19" s="70">
        <f t="shared" si="43"/>
        <v>0</v>
      </c>
      <c r="AB19" s="70">
        <f t="shared" si="44"/>
        <v>0</v>
      </c>
      <c r="AC19" s="70" t="str">
        <f t="shared" si="45"/>
        <v/>
      </c>
      <c r="AD19" s="29"/>
      <c r="AE19" s="29"/>
      <c r="AF19" s="29"/>
      <c r="AG19" s="29"/>
      <c r="AH19" s="29"/>
      <c r="AI19" s="29"/>
      <c r="AJ19" s="70">
        <f t="shared" si="46"/>
        <v>0</v>
      </c>
      <c r="AK19" s="70">
        <f t="shared" si="47"/>
        <v>0</v>
      </c>
      <c r="AL19" s="70" t="str">
        <f t="shared" si="48"/>
        <v/>
      </c>
      <c r="AM19" s="14"/>
      <c r="AN19" s="14"/>
      <c r="AO19" s="14"/>
      <c r="AP19" s="14"/>
      <c r="AQ19" s="70">
        <f t="shared" si="31"/>
        <v>0</v>
      </c>
      <c r="AR19" s="70">
        <f t="shared" si="32"/>
        <v>0</v>
      </c>
      <c r="AS19" s="70" t="str">
        <f t="shared" si="33"/>
        <v/>
      </c>
      <c r="AT19" s="14"/>
      <c r="AU19" s="14"/>
      <c r="AV19" s="14"/>
      <c r="AW19" s="14"/>
      <c r="AX19" s="29">
        <v>1306</v>
      </c>
      <c r="AY19" s="29">
        <v>1595</v>
      </c>
      <c r="AZ19" s="70">
        <f t="shared" si="49"/>
        <v>1306</v>
      </c>
      <c r="BA19" s="70">
        <f t="shared" si="50"/>
        <v>1595</v>
      </c>
      <c r="BB19" s="70">
        <f t="shared" si="51"/>
        <v>1.2212863705972434</v>
      </c>
      <c r="BC19" s="14"/>
      <c r="BD19" s="14"/>
      <c r="BE19" s="14"/>
      <c r="BF19" s="14"/>
      <c r="BG19" s="29">
        <v>33</v>
      </c>
      <c r="BH19" s="29">
        <v>32</v>
      </c>
      <c r="BI19" s="70">
        <f t="shared" si="34"/>
        <v>33</v>
      </c>
      <c r="BJ19" s="70">
        <f t="shared" si="35"/>
        <v>32</v>
      </c>
      <c r="BK19" s="70">
        <f t="shared" si="36"/>
        <v>0.96969696969696972</v>
      </c>
      <c r="BN19" s="14"/>
      <c r="BO19" s="14"/>
      <c r="BP19" s="29">
        <v>312</v>
      </c>
      <c r="BQ19" s="29">
        <v>466</v>
      </c>
      <c r="BR19" s="70">
        <f t="shared" si="52"/>
        <v>312</v>
      </c>
      <c r="BS19" s="70">
        <f t="shared" si="53"/>
        <v>466</v>
      </c>
      <c r="BT19" s="70">
        <f t="shared" si="54"/>
        <v>1.4935897435897436</v>
      </c>
      <c r="BU19" s="14"/>
      <c r="BV19" s="14"/>
      <c r="BW19" s="14"/>
      <c r="BX19" s="14"/>
      <c r="BY19" s="29">
        <v>214</v>
      </c>
      <c r="BZ19" s="29">
        <v>7</v>
      </c>
      <c r="CA19" s="70">
        <f t="shared" si="55"/>
        <v>214</v>
      </c>
      <c r="CB19" s="70">
        <f t="shared" si="56"/>
        <v>7</v>
      </c>
      <c r="CC19" s="70">
        <f t="shared" si="57"/>
        <v>3.2710280373831772E-2</v>
      </c>
      <c r="CD19" s="14"/>
      <c r="CE19" s="14"/>
      <c r="CF19" s="14"/>
      <c r="CG19" s="14"/>
      <c r="CH19" s="29"/>
      <c r="CI19" s="29"/>
      <c r="CJ19" s="70">
        <f t="shared" si="58"/>
        <v>0</v>
      </c>
      <c r="CK19" s="70">
        <f t="shared" si="59"/>
        <v>0</v>
      </c>
      <c r="CL19" s="70" t="str">
        <f t="shared" si="60"/>
        <v/>
      </c>
      <c r="CM19" s="14"/>
      <c r="CN19" s="14"/>
      <c r="CO19" s="14"/>
      <c r="CP19" s="14"/>
      <c r="CQ19" s="29"/>
      <c r="CR19" s="29"/>
      <c r="CS19" s="70">
        <f t="shared" si="61"/>
        <v>0</v>
      </c>
      <c r="CT19" s="70">
        <f t="shared" si="62"/>
        <v>0</v>
      </c>
      <c r="CU19" s="70" t="str">
        <f t="shared" si="63"/>
        <v/>
      </c>
    </row>
    <row r="20" spans="1:99" s="2" customFormat="1" x14ac:dyDescent="0.3">
      <c r="A20" s="46" t="s">
        <v>247</v>
      </c>
      <c r="B20" s="14"/>
      <c r="C20" s="14"/>
      <c r="D20" s="14"/>
      <c r="E20" s="29"/>
      <c r="F20" s="29"/>
      <c r="G20" s="29">
        <v>637</v>
      </c>
      <c r="H20" s="29">
        <v>55</v>
      </c>
      <c r="I20" s="70">
        <f t="shared" si="37"/>
        <v>637</v>
      </c>
      <c r="J20" s="70">
        <f t="shared" si="38"/>
        <v>55</v>
      </c>
      <c r="K20" s="70">
        <f t="shared" si="39"/>
        <v>8.6342229199372053E-2</v>
      </c>
      <c r="L20" s="14"/>
      <c r="M20" s="14"/>
      <c r="N20" s="29"/>
      <c r="O20" s="29"/>
      <c r="P20" s="29"/>
      <c r="Q20" s="29"/>
      <c r="R20" s="70">
        <f t="shared" si="40"/>
        <v>0</v>
      </c>
      <c r="S20" s="70">
        <f t="shared" si="41"/>
        <v>0</v>
      </c>
      <c r="T20" s="70" t="str">
        <f t="shared" si="42"/>
        <v/>
      </c>
      <c r="U20" s="29"/>
      <c r="V20" s="29"/>
      <c r="W20" s="29"/>
      <c r="X20" s="29"/>
      <c r="Y20" s="29"/>
      <c r="Z20" s="29"/>
      <c r="AA20" s="70">
        <f t="shared" si="43"/>
        <v>0</v>
      </c>
      <c r="AB20" s="70">
        <f t="shared" si="44"/>
        <v>0</v>
      </c>
      <c r="AC20" s="70" t="str">
        <f t="shared" si="45"/>
        <v/>
      </c>
      <c r="AD20" s="29"/>
      <c r="AE20" s="29"/>
      <c r="AF20" s="29"/>
      <c r="AG20" s="29"/>
      <c r="AH20" s="29"/>
      <c r="AI20" s="29"/>
      <c r="AJ20" s="70">
        <f t="shared" si="46"/>
        <v>0</v>
      </c>
      <c r="AK20" s="70">
        <f t="shared" si="47"/>
        <v>0</v>
      </c>
      <c r="AL20" s="70" t="str">
        <f t="shared" si="48"/>
        <v/>
      </c>
      <c r="AM20" s="14"/>
      <c r="AN20" s="14"/>
      <c r="AO20" s="14"/>
      <c r="AP20" s="14"/>
      <c r="AQ20" s="70">
        <f t="shared" si="31"/>
        <v>0</v>
      </c>
      <c r="AR20" s="70">
        <f t="shared" si="32"/>
        <v>0</v>
      </c>
      <c r="AS20" s="70" t="str">
        <f t="shared" si="33"/>
        <v/>
      </c>
      <c r="AT20" s="14"/>
      <c r="AU20" s="14"/>
      <c r="AV20" s="14"/>
      <c r="AW20" s="14"/>
      <c r="AX20" s="29"/>
      <c r="AY20" s="29"/>
      <c r="AZ20" s="70">
        <f t="shared" si="49"/>
        <v>0</v>
      </c>
      <c r="BA20" s="70">
        <f t="shared" si="50"/>
        <v>0</v>
      </c>
      <c r="BB20" s="70" t="str">
        <f t="shared" si="51"/>
        <v/>
      </c>
      <c r="BC20" s="14"/>
      <c r="BD20" s="14"/>
      <c r="BE20" s="14"/>
      <c r="BF20" s="14"/>
      <c r="BG20" s="29"/>
      <c r="BH20" s="29"/>
      <c r="BI20" s="70">
        <f t="shared" si="34"/>
        <v>0</v>
      </c>
      <c r="BJ20" s="70">
        <f t="shared" si="35"/>
        <v>0</v>
      </c>
      <c r="BK20" s="70" t="str">
        <f t="shared" si="36"/>
        <v/>
      </c>
      <c r="BN20" s="14"/>
      <c r="BO20" s="14"/>
      <c r="BP20" s="29"/>
      <c r="BQ20" s="29"/>
      <c r="BR20" s="70">
        <f t="shared" si="52"/>
        <v>0</v>
      </c>
      <c r="BS20" s="70">
        <f t="shared" si="53"/>
        <v>0</v>
      </c>
      <c r="BT20" s="70" t="str">
        <f t="shared" si="54"/>
        <v/>
      </c>
      <c r="BU20" s="14"/>
      <c r="BV20" s="14"/>
      <c r="BW20" s="14"/>
      <c r="BX20" s="14"/>
      <c r="BY20" s="29"/>
      <c r="BZ20" s="29"/>
      <c r="CA20" s="70">
        <f t="shared" si="55"/>
        <v>0</v>
      </c>
      <c r="CB20" s="70">
        <f t="shared" si="56"/>
        <v>0</v>
      </c>
      <c r="CC20" s="70" t="str">
        <f t="shared" si="57"/>
        <v/>
      </c>
      <c r="CD20" s="14"/>
      <c r="CE20" s="14"/>
      <c r="CF20" s="14"/>
      <c r="CG20" s="14"/>
      <c r="CH20" s="29"/>
      <c r="CI20" s="29"/>
      <c r="CJ20" s="70">
        <f t="shared" si="58"/>
        <v>0</v>
      </c>
      <c r="CK20" s="70">
        <f t="shared" si="59"/>
        <v>0</v>
      </c>
      <c r="CL20" s="70" t="str">
        <f t="shared" si="60"/>
        <v/>
      </c>
      <c r="CM20" s="14"/>
      <c r="CN20" s="14"/>
      <c r="CO20" s="14"/>
      <c r="CP20" s="14"/>
      <c r="CQ20" s="29"/>
      <c r="CR20" s="29"/>
      <c r="CS20" s="70">
        <f t="shared" si="61"/>
        <v>0</v>
      </c>
      <c r="CT20" s="70">
        <f t="shared" si="62"/>
        <v>0</v>
      </c>
      <c r="CU20" s="70" t="str">
        <f t="shared" si="63"/>
        <v/>
      </c>
    </row>
    <row r="21" spans="1:99" s="2" customFormat="1" x14ac:dyDescent="0.3">
      <c r="A21" s="46" t="s">
        <v>248</v>
      </c>
      <c r="B21" s="14"/>
      <c r="C21" s="14"/>
      <c r="D21" s="14"/>
      <c r="E21" s="29"/>
      <c r="F21" s="29"/>
      <c r="G21" s="29">
        <v>10387</v>
      </c>
      <c r="H21" s="29">
        <v>7336</v>
      </c>
      <c r="I21" s="70">
        <f t="shared" si="37"/>
        <v>10387</v>
      </c>
      <c r="J21" s="70">
        <f t="shared" si="38"/>
        <v>7336</v>
      </c>
      <c r="K21" s="70">
        <f t="shared" si="39"/>
        <v>0.70626744969673627</v>
      </c>
      <c r="L21" s="14"/>
      <c r="M21" s="14"/>
      <c r="N21" s="29"/>
      <c r="O21" s="29"/>
      <c r="P21" s="29"/>
      <c r="Q21" s="29"/>
      <c r="R21" s="70">
        <f t="shared" si="40"/>
        <v>0</v>
      </c>
      <c r="S21" s="70">
        <f t="shared" si="41"/>
        <v>0</v>
      </c>
      <c r="T21" s="70" t="str">
        <f t="shared" si="42"/>
        <v/>
      </c>
      <c r="U21" s="29"/>
      <c r="V21" s="29"/>
      <c r="W21" s="29"/>
      <c r="X21" s="29"/>
      <c r="Y21" s="29"/>
      <c r="Z21" s="29"/>
      <c r="AA21" s="70">
        <f t="shared" si="43"/>
        <v>0</v>
      </c>
      <c r="AB21" s="70">
        <f t="shared" si="44"/>
        <v>0</v>
      </c>
      <c r="AC21" s="70" t="str">
        <f t="shared" si="45"/>
        <v/>
      </c>
      <c r="AD21" s="29"/>
      <c r="AE21" s="29"/>
      <c r="AF21" s="29"/>
      <c r="AG21" s="29"/>
      <c r="AH21" s="29"/>
      <c r="AI21" s="29"/>
      <c r="AJ21" s="70">
        <f t="shared" si="46"/>
        <v>0</v>
      </c>
      <c r="AK21" s="70">
        <f t="shared" si="47"/>
        <v>0</v>
      </c>
      <c r="AL21" s="70" t="str">
        <f t="shared" si="48"/>
        <v/>
      </c>
      <c r="AM21" s="14"/>
      <c r="AN21" s="14"/>
      <c r="AO21" s="14"/>
      <c r="AP21" s="14"/>
      <c r="AQ21" s="70">
        <f t="shared" si="31"/>
        <v>0</v>
      </c>
      <c r="AR21" s="70">
        <f t="shared" si="32"/>
        <v>0</v>
      </c>
      <c r="AS21" s="70" t="str">
        <f t="shared" si="33"/>
        <v/>
      </c>
      <c r="AT21" s="14"/>
      <c r="AU21" s="14"/>
      <c r="AV21" s="14"/>
      <c r="AW21" s="14"/>
      <c r="AX21" s="29"/>
      <c r="AY21" s="29"/>
      <c r="AZ21" s="70">
        <f t="shared" si="49"/>
        <v>0</v>
      </c>
      <c r="BA21" s="70">
        <f t="shared" si="50"/>
        <v>0</v>
      </c>
      <c r="BB21" s="70" t="str">
        <f t="shared" si="51"/>
        <v/>
      </c>
      <c r="BC21" s="14"/>
      <c r="BD21" s="14"/>
      <c r="BE21" s="14"/>
      <c r="BF21" s="14"/>
      <c r="BG21" s="29"/>
      <c r="BH21" s="29"/>
      <c r="BI21" s="70">
        <f t="shared" si="34"/>
        <v>0</v>
      </c>
      <c r="BJ21" s="70">
        <f t="shared" si="35"/>
        <v>0</v>
      </c>
      <c r="BK21" s="70" t="str">
        <f t="shared" si="36"/>
        <v/>
      </c>
      <c r="BN21" s="14"/>
      <c r="BO21" s="14"/>
      <c r="BP21" s="29"/>
      <c r="BQ21" s="29"/>
      <c r="BR21" s="70">
        <f t="shared" si="52"/>
        <v>0</v>
      </c>
      <c r="BS21" s="70">
        <f t="shared" si="53"/>
        <v>0</v>
      </c>
      <c r="BT21" s="70" t="str">
        <f t="shared" si="54"/>
        <v/>
      </c>
      <c r="BU21" s="14"/>
      <c r="BV21" s="14"/>
      <c r="BW21" s="14"/>
      <c r="BX21" s="14"/>
      <c r="BY21" s="29"/>
      <c r="BZ21" s="29"/>
      <c r="CA21" s="70">
        <f t="shared" si="55"/>
        <v>0</v>
      </c>
      <c r="CB21" s="70">
        <f t="shared" si="56"/>
        <v>0</v>
      </c>
      <c r="CC21" s="70" t="str">
        <f t="shared" si="57"/>
        <v/>
      </c>
      <c r="CD21" s="14"/>
      <c r="CE21" s="14"/>
      <c r="CF21" s="14"/>
      <c r="CG21" s="14"/>
      <c r="CH21" s="29"/>
      <c r="CI21" s="29"/>
      <c r="CJ21" s="70">
        <f t="shared" si="58"/>
        <v>0</v>
      </c>
      <c r="CK21" s="70">
        <f t="shared" si="59"/>
        <v>0</v>
      </c>
      <c r="CL21" s="70" t="str">
        <f t="shared" si="60"/>
        <v/>
      </c>
      <c r="CM21" s="14"/>
      <c r="CN21" s="14"/>
      <c r="CO21" s="14"/>
      <c r="CP21" s="14"/>
      <c r="CQ21" s="29"/>
      <c r="CR21" s="29"/>
      <c r="CS21" s="70">
        <f t="shared" si="61"/>
        <v>0</v>
      </c>
      <c r="CT21" s="70">
        <f t="shared" si="62"/>
        <v>0</v>
      </c>
      <c r="CU21" s="70" t="str">
        <f t="shared" si="63"/>
        <v/>
      </c>
    </row>
    <row r="22" spans="1:99" s="2" customFormat="1" x14ac:dyDescent="0.3">
      <c r="A22" s="46" t="s">
        <v>249</v>
      </c>
      <c r="B22" s="14"/>
      <c r="C22" s="14"/>
      <c r="D22" s="14"/>
      <c r="E22" s="29"/>
      <c r="F22" s="29"/>
      <c r="G22" s="29">
        <v>533</v>
      </c>
      <c r="H22" s="29">
        <v>106</v>
      </c>
      <c r="I22" s="70">
        <f t="shared" si="37"/>
        <v>533</v>
      </c>
      <c r="J22" s="70">
        <f t="shared" si="38"/>
        <v>106</v>
      </c>
      <c r="K22" s="70">
        <f t="shared" si="39"/>
        <v>0.19887429643527205</v>
      </c>
      <c r="L22" s="14"/>
      <c r="M22" s="14"/>
      <c r="N22" s="29"/>
      <c r="O22" s="29"/>
      <c r="P22" s="29"/>
      <c r="Q22" s="29"/>
      <c r="R22" s="70">
        <f t="shared" si="40"/>
        <v>0</v>
      </c>
      <c r="S22" s="70">
        <f t="shared" si="41"/>
        <v>0</v>
      </c>
      <c r="T22" s="70" t="str">
        <f t="shared" si="42"/>
        <v/>
      </c>
      <c r="U22" s="29"/>
      <c r="V22" s="29"/>
      <c r="W22" s="29"/>
      <c r="X22" s="29"/>
      <c r="Y22" s="29"/>
      <c r="Z22" s="29"/>
      <c r="AA22" s="70">
        <f t="shared" si="43"/>
        <v>0</v>
      </c>
      <c r="AB22" s="70">
        <f t="shared" si="44"/>
        <v>0</v>
      </c>
      <c r="AC22" s="70" t="str">
        <f t="shared" si="45"/>
        <v/>
      </c>
      <c r="AD22" s="29"/>
      <c r="AE22" s="29"/>
      <c r="AF22" s="29"/>
      <c r="AG22" s="29"/>
      <c r="AH22" s="29"/>
      <c r="AI22" s="29"/>
      <c r="AJ22" s="70">
        <f t="shared" si="46"/>
        <v>0</v>
      </c>
      <c r="AK22" s="70">
        <f t="shared" si="47"/>
        <v>0</v>
      </c>
      <c r="AL22" s="70" t="str">
        <f t="shared" si="48"/>
        <v/>
      </c>
      <c r="AM22" s="14"/>
      <c r="AN22" s="14"/>
      <c r="AO22" s="14"/>
      <c r="AP22" s="14"/>
      <c r="AQ22" s="70">
        <f t="shared" si="31"/>
        <v>0</v>
      </c>
      <c r="AR22" s="70">
        <f t="shared" si="32"/>
        <v>0</v>
      </c>
      <c r="AS22" s="70" t="str">
        <f t="shared" si="33"/>
        <v/>
      </c>
      <c r="AT22" s="14"/>
      <c r="AU22" s="14"/>
      <c r="AV22" s="14"/>
      <c r="AW22" s="14"/>
      <c r="AX22" s="29"/>
      <c r="AY22" s="29"/>
      <c r="AZ22" s="70">
        <f t="shared" si="49"/>
        <v>0</v>
      </c>
      <c r="BA22" s="70">
        <f t="shared" si="50"/>
        <v>0</v>
      </c>
      <c r="BB22" s="70" t="str">
        <f t="shared" si="51"/>
        <v/>
      </c>
      <c r="BC22" s="14"/>
      <c r="BD22" s="14"/>
      <c r="BE22" s="14"/>
      <c r="BF22" s="14"/>
      <c r="BG22" s="29"/>
      <c r="BH22" s="29"/>
      <c r="BI22" s="70">
        <f t="shared" si="34"/>
        <v>0</v>
      </c>
      <c r="BJ22" s="70">
        <f t="shared" si="35"/>
        <v>0</v>
      </c>
      <c r="BK22" s="70" t="str">
        <f t="shared" si="36"/>
        <v/>
      </c>
      <c r="BN22" s="14"/>
      <c r="BO22" s="14"/>
      <c r="BP22" s="29"/>
      <c r="BQ22" s="29"/>
      <c r="BR22" s="70">
        <f t="shared" si="52"/>
        <v>0</v>
      </c>
      <c r="BS22" s="70">
        <f t="shared" si="53"/>
        <v>0</v>
      </c>
      <c r="BT22" s="70" t="str">
        <f t="shared" si="54"/>
        <v/>
      </c>
      <c r="BU22" s="14"/>
      <c r="BV22" s="14"/>
      <c r="BW22" s="14"/>
      <c r="BX22" s="14"/>
      <c r="BY22" s="29"/>
      <c r="BZ22" s="29"/>
      <c r="CA22" s="70">
        <f t="shared" si="55"/>
        <v>0</v>
      </c>
      <c r="CB22" s="70">
        <f t="shared" si="56"/>
        <v>0</v>
      </c>
      <c r="CC22" s="70" t="str">
        <f t="shared" si="57"/>
        <v/>
      </c>
      <c r="CD22" s="14"/>
      <c r="CE22" s="14"/>
      <c r="CF22" s="14"/>
      <c r="CG22" s="14"/>
      <c r="CH22" s="29"/>
      <c r="CI22" s="29"/>
      <c r="CJ22" s="70">
        <f t="shared" si="58"/>
        <v>0</v>
      </c>
      <c r="CK22" s="70">
        <f t="shared" si="59"/>
        <v>0</v>
      </c>
      <c r="CL22" s="70" t="str">
        <f t="shared" si="60"/>
        <v/>
      </c>
      <c r="CM22" s="14"/>
      <c r="CN22" s="14"/>
      <c r="CO22" s="14"/>
      <c r="CP22" s="14"/>
      <c r="CQ22" s="29"/>
      <c r="CR22" s="29"/>
      <c r="CS22" s="70">
        <f t="shared" si="61"/>
        <v>0</v>
      </c>
      <c r="CT22" s="70">
        <f t="shared" si="62"/>
        <v>0</v>
      </c>
      <c r="CU22" s="70" t="str">
        <f t="shared" si="63"/>
        <v/>
      </c>
    </row>
    <row r="23" spans="1:99" s="2" customFormat="1" x14ac:dyDescent="0.3">
      <c r="A23" s="46" t="s">
        <v>40</v>
      </c>
      <c r="B23" s="14" t="s">
        <v>63</v>
      </c>
      <c r="C23" s="14"/>
      <c r="D23" s="14"/>
      <c r="E23" s="29"/>
      <c r="F23" s="29"/>
      <c r="G23" s="29"/>
      <c r="H23" s="29"/>
      <c r="I23" s="70">
        <f t="shared" si="37"/>
        <v>0</v>
      </c>
      <c r="J23" s="70">
        <f t="shared" si="38"/>
        <v>0</v>
      </c>
      <c r="K23" s="70" t="str">
        <f t="shared" si="39"/>
        <v/>
      </c>
      <c r="L23" s="14"/>
      <c r="M23" s="14"/>
      <c r="N23" s="29"/>
      <c r="O23" s="29"/>
      <c r="P23" s="29"/>
      <c r="Q23" s="29"/>
      <c r="R23" s="70">
        <f t="shared" si="40"/>
        <v>0</v>
      </c>
      <c r="S23" s="70">
        <f t="shared" si="41"/>
        <v>0</v>
      </c>
      <c r="T23" s="70" t="str">
        <f t="shared" si="42"/>
        <v/>
      </c>
      <c r="U23" s="29"/>
      <c r="V23" s="29"/>
      <c r="W23" s="29"/>
      <c r="X23" s="29"/>
      <c r="Y23" s="29">
        <v>136</v>
      </c>
      <c r="Z23" s="29">
        <v>93</v>
      </c>
      <c r="AA23" s="70">
        <f t="shared" si="43"/>
        <v>136</v>
      </c>
      <c r="AB23" s="70">
        <f t="shared" si="44"/>
        <v>93</v>
      </c>
      <c r="AC23" s="70">
        <f t="shared" si="45"/>
        <v>0.68382352941176472</v>
      </c>
      <c r="AD23" s="29"/>
      <c r="AE23" s="29"/>
      <c r="AF23" s="29"/>
      <c r="AG23" s="29"/>
      <c r="AH23" s="29">
        <v>162</v>
      </c>
      <c r="AI23" s="29">
        <v>15</v>
      </c>
      <c r="AJ23" s="70">
        <f t="shared" si="46"/>
        <v>162</v>
      </c>
      <c r="AK23" s="70">
        <f t="shared" si="47"/>
        <v>15</v>
      </c>
      <c r="AL23" s="70">
        <f t="shared" si="48"/>
        <v>9.2592592592592587E-2</v>
      </c>
      <c r="AM23" s="14"/>
      <c r="AN23" s="14"/>
      <c r="AO23" s="14"/>
      <c r="AP23" s="14"/>
      <c r="AQ23" s="70">
        <f t="shared" si="31"/>
        <v>0</v>
      </c>
      <c r="AR23" s="70">
        <f t="shared" si="32"/>
        <v>0</v>
      </c>
      <c r="AS23" s="70" t="str">
        <f t="shared" si="33"/>
        <v/>
      </c>
      <c r="AT23" s="14"/>
      <c r="AU23" s="14"/>
      <c r="AV23" s="14"/>
      <c r="AW23" s="14"/>
      <c r="AX23" s="29">
        <v>877</v>
      </c>
      <c r="AY23" s="29">
        <v>78</v>
      </c>
      <c r="AZ23" s="70">
        <f t="shared" si="49"/>
        <v>877</v>
      </c>
      <c r="BA23" s="70">
        <f t="shared" si="50"/>
        <v>78</v>
      </c>
      <c r="BB23" s="70">
        <f t="shared" si="51"/>
        <v>8.8939566704675024E-2</v>
      </c>
      <c r="BC23" s="14"/>
      <c r="BD23" s="14"/>
      <c r="BE23" s="14"/>
      <c r="BF23" s="14"/>
      <c r="BG23" s="29">
        <v>715</v>
      </c>
      <c r="BH23" s="29">
        <v>163</v>
      </c>
      <c r="BI23" s="70">
        <f t="shared" si="34"/>
        <v>715</v>
      </c>
      <c r="BJ23" s="70">
        <f t="shared" si="35"/>
        <v>163</v>
      </c>
      <c r="BK23" s="70">
        <f t="shared" si="36"/>
        <v>0.22797202797202798</v>
      </c>
      <c r="BN23" s="14"/>
      <c r="BO23" s="14"/>
      <c r="BP23" s="29">
        <v>630</v>
      </c>
      <c r="BQ23" s="29">
        <v>65</v>
      </c>
      <c r="BR23" s="70">
        <f t="shared" si="52"/>
        <v>630</v>
      </c>
      <c r="BS23" s="70">
        <f t="shared" si="53"/>
        <v>65</v>
      </c>
      <c r="BT23" s="70">
        <f t="shared" si="54"/>
        <v>0.10317460317460317</v>
      </c>
      <c r="BU23" s="14"/>
      <c r="BV23" s="14"/>
      <c r="BW23" s="14"/>
      <c r="BX23" s="14"/>
      <c r="BY23" s="29">
        <v>5422</v>
      </c>
      <c r="BZ23" s="29">
        <v>652</v>
      </c>
      <c r="CA23" s="70">
        <f t="shared" si="55"/>
        <v>5422</v>
      </c>
      <c r="CB23" s="70">
        <f t="shared" si="56"/>
        <v>652</v>
      </c>
      <c r="CC23" s="70">
        <f t="shared" si="57"/>
        <v>0.12025082995204721</v>
      </c>
      <c r="CD23" s="14"/>
      <c r="CE23" s="14"/>
      <c r="CF23" s="14"/>
      <c r="CG23" s="14"/>
      <c r="CH23" s="29">
        <v>565</v>
      </c>
      <c r="CI23" s="29">
        <v>90</v>
      </c>
      <c r="CJ23" s="70">
        <f t="shared" si="58"/>
        <v>565</v>
      </c>
      <c r="CK23" s="70">
        <f t="shared" si="59"/>
        <v>90</v>
      </c>
      <c r="CL23" s="70">
        <f t="shared" si="60"/>
        <v>0.15929203539823009</v>
      </c>
      <c r="CM23" s="14"/>
      <c r="CN23" s="14"/>
      <c r="CO23" s="14"/>
      <c r="CP23" s="14"/>
      <c r="CQ23" s="29">
        <v>71</v>
      </c>
      <c r="CR23" s="29">
        <v>12</v>
      </c>
      <c r="CS23" s="70">
        <f t="shared" si="61"/>
        <v>71</v>
      </c>
      <c r="CT23" s="70">
        <f t="shared" si="62"/>
        <v>12</v>
      </c>
      <c r="CU23" s="70">
        <f t="shared" si="63"/>
        <v>0.16901408450704225</v>
      </c>
    </row>
    <row r="24" spans="1:99" s="2" customFormat="1" x14ac:dyDescent="0.3">
      <c r="A24" s="46" t="s">
        <v>49</v>
      </c>
      <c r="B24" s="14"/>
      <c r="C24" s="14"/>
      <c r="D24" s="14"/>
      <c r="E24" s="29"/>
      <c r="F24" s="29"/>
      <c r="I24" s="70">
        <f t="shared" si="37"/>
        <v>0</v>
      </c>
      <c r="J24" s="70">
        <f t="shared" si="38"/>
        <v>0</v>
      </c>
      <c r="K24" s="70" t="str">
        <f t="shared" si="39"/>
        <v/>
      </c>
      <c r="L24" s="14"/>
      <c r="M24" s="14"/>
      <c r="N24" s="29"/>
      <c r="O24" s="29"/>
      <c r="P24" s="29">
        <v>312</v>
      </c>
      <c r="Q24" s="29">
        <v>218</v>
      </c>
      <c r="R24" s="70">
        <f t="shared" si="40"/>
        <v>312</v>
      </c>
      <c r="S24" s="70">
        <f t="shared" si="41"/>
        <v>218</v>
      </c>
      <c r="T24" s="70">
        <f t="shared" si="42"/>
        <v>0.69871794871794868</v>
      </c>
      <c r="U24" s="29"/>
      <c r="V24" s="29"/>
      <c r="W24" s="29"/>
      <c r="X24" s="29"/>
      <c r="Y24" s="29"/>
      <c r="Z24" s="29"/>
      <c r="AA24" s="70">
        <f t="shared" si="43"/>
        <v>0</v>
      </c>
      <c r="AB24" s="70">
        <f t="shared" si="44"/>
        <v>0</v>
      </c>
      <c r="AC24" s="70" t="str">
        <f t="shared" si="45"/>
        <v/>
      </c>
      <c r="AD24" s="29"/>
      <c r="AE24" s="29"/>
      <c r="AH24" s="29"/>
      <c r="AI24" s="29"/>
      <c r="AJ24" s="70">
        <f t="shared" si="46"/>
        <v>0</v>
      </c>
      <c r="AK24" s="70">
        <f t="shared" si="47"/>
        <v>0</v>
      </c>
      <c r="AL24" s="70" t="str">
        <f t="shared" si="48"/>
        <v/>
      </c>
      <c r="AM24" s="14"/>
      <c r="AN24" s="14"/>
      <c r="AO24" s="14"/>
      <c r="AP24" s="14"/>
      <c r="AQ24" s="70">
        <f t="shared" si="31"/>
        <v>0</v>
      </c>
      <c r="AR24" s="70">
        <f t="shared" si="32"/>
        <v>0</v>
      </c>
      <c r="AS24" s="70" t="str">
        <f t="shared" si="33"/>
        <v/>
      </c>
      <c r="AT24" s="14"/>
      <c r="AU24" s="14"/>
      <c r="AV24" s="14"/>
      <c r="AW24" s="14"/>
      <c r="AX24" s="29"/>
      <c r="AY24" s="29"/>
      <c r="AZ24" s="70">
        <f t="shared" si="49"/>
        <v>0</v>
      </c>
      <c r="BA24" s="70">
        <f t="shared" si="50"/>
        <v>0</v>
      </c>
      <c r="BB24" s="70" t="str">
        <f t="shared" si="51"/>
        <v/>
      </c>
      <c r="BC24" s="14"/>
      <c r="BD24" s="14"/>
      <c r="BE24" s="14"/>
      <c r="BF24" s="14"/>
      <c r="BG24" s="29"/>
      <c r="BH24" s="29"/>
      <c r="BI24" s="70">
        <f t="shared" si="34"/>
        <v>0</v>
      </c>
      <c r="BJ24" s="70">
        <f t="shared" si="35"/>
        <v>0</v>
      </c>
      <c r="BK24" s="70" t="str">
        <f t="shared" si="36"/>
        <v/>
      </c>
      <c r="BN24" s="14"/>
      <c r="BO24" s="14"/>
      <c r="BP24" s="29"/>
      <c r="BQ24" s="29"/>
      <c r="BR24" s="70">
        <f t="shared" si="52"/>
        <v>0</v>
      </c>
      <c r="BS24" s="70">
        <f t="shared" si="53"/>
        <v>0</v>
      </c>
      <c r="BT24" s="70" t="str">
        <f t="shared" si="54"/>
        <v/>
      </c>
      <c r="BU24" s="14"/>
      <c r="BV24" s="14"/>
      <c r="BW24" s="14"/>
      <c r="BX24" s="14"/>
      <c r="BY24" s="29"/>
      <c r="BZ24" s="29"/>
      <c r="CA24" s="70">
        <f t="shared" si="55"/>
        <v>0</v>
      </c>
      <c r="CB24" s="70">
        <f t="shared" si="56"/>
        <v>0</v>
      </c>
      <c r="CC24" s="70" t="str">
        <f t="shared" si="57"/>
        <v/>
      </c>
      <c r="CD24" s="14"/>
      <c r="CE24" s="14"/>
      <c r="CF24" s="14"/>
      <c r="CG24" s="14"/>
      <c r="CH24" s="29"/>
      <c r="CI24" s="29"/>
      <c r="CJ24" s="70">
        <f t="shared" si="58"/>
        <v>0</v>
      </c>
      <c r="CK24" s="70">
        <f t="shared" si="59"/>
        <v>0</v>
      </c>
      <c r="CL24" s="70" t="str">
        <f t="shared" si="60"/>
        <v/>
      </c>
      <c r="CM24" s="14"/>
      <c r="CN24" s="14"/>
      <c r="CO24" s="14"/>
      <c r="CP24" s="14"/>
      <c r="CQ24" s="29"/>
      <c r="CR24" s="29"/>
      <c r="CS24" s="70">
        <f t="shared" si="61"/>
        <v>0</v>
      </c>
      <c r="CT24" s="70">
        <f t="shared" si="62"/>
        <v>0</v>
      </c>
      <c r="CU24" s="70" t="str">
        <f t="shared" si="63"/>
        <v/>
      </c>
    </row>
    <row r="25" spans="1:99" s="2" customFormat="1" x14ac:dyDescent="0.3">
      <c r="A25" s="46" t="s">
        <v>42</v>
      </c>
      <c r="B25" s="14" t="s">
        <v>63</v>
      </c>
      <c r="C25" s="14"/>
      <c r="D25" s="14"/>
      <c r="E25" s="29"/>
      <c r="F25" s="29"/>
      <c r="I25" s="70">
        <f t="shared" si="37"/>
        <v>0</v>
      </c>
      <c r="J25" s="70">
        <f t="shared" si="38"/>
        <v>0</v>
      </c>
      <c r="K25" s="70" t="str">
        <f t="shared" si="39"/>
        <v/>
      </c>
      <c r="L25" s="14"/>
      <c r="M25" s="14"/>
      <c r="N25" s="29"/>
      <c r="O25" s="29"/>
      <c r="P25" s="29">
        <v>7598</v>
      </c>
      <c r="Q25" s="29">
        <v>3658</v>
      </c>
      <c r="R25" s="70">
        <f t="shared" si="40"/>
        <v>7598</v>
      </c>
      <c r="S25" s="70">
        <f t="shared" si="41"/>
        <v>3658</v>
      </c>
      <c r="T25" s="70">
        <f t="shared" si="42"/>
        <v>0.48144248486443803</v>
      </c>
      <c r="U25" s="29"/>
      <c r="V25" s="29"/>
      <c r="W25" s="29"/>
      <c r="X25" s="29"/>
      <c r="Y25" s="29">
        <v>4376</v>
      </c>
      <c r="Z25" s="29">
        <v>3253</v>
      </c>
      <c r="AA25" s="70">
        <f t="shared" si="43"/>
        <v>4376</v>
      </c>
      <c r="AB25" s="70">
        <f t="shared" si="44"/>
        <v>3253</v>
      </c>
      <c r="AC25" s="70">
        <f t="shared" si="45"/>
        <v>0.74337294332723947</v>
      </c>
      <c r="AD25" s="29"/>
      <c r="AE25" s="29"/>
      <c r="AH25" s="29">
        <v>15320</v>
      </c>
      <c r="AI25" s="29">
        <v>9878</v>
      </c>
      <c r="AJ25" s="70">
        <f t="shared" si="46"/>
        <v>15320</v>
      </c>
      <c r="AK25" s="70">
        <f t="shared" si="47"/>
        <v>9878</v>
      </c>
      <c r="AL25" s="70">
        <f t="shared" si="48"/>
        <v>0.64477806788511749</v>
      </c>
      <c r="AM25" s="14"/>
      <c r="AN25" s="14"/>
      <c r="AO25" s="14"/>
      <c r="AP25" s="14"/>
      <c r="AQ25" s="70">
        <f t="shared" si="31"/>
        <v>0</v>
      </c>
      <c r="AR25" s="70">
        <f t="shared" si="32"/>
        <v>0</v>
      </c>
      <c r="AS25" s="70" t="str">
        <f t="shared" si="33"/>
        <v/>
      </c>
      <c r="AT25" s="14"/>
      <c r="AU25" s="14"/>
      <c r="AV25" s="14"/>
      <c r="AW25" s="14"/>
      <c r="AX25" s="29">
        <v>14332</v>
      </c>
      <c r="AY25" s="29">
        <v>15412</v>
      </c>
      <c r="AZ25" s="70">
        <f t="shared" si="49"/>
        <v>14332</v>
      </c>
      <c r="BA25" s="70">
        <f t="shared" si="50"/>
        <v>15412</v>
      </c>
      <c r="BB25" s="70">
        <f t="shared" si="51"/>
        <v>1.07535584705554</v>
      </c>
      <c r="BC25" s="14"/>
      <c r="BD25" s="14"/>
      <c r="BE25" s="14"/>
      <c r="BF25" s="14"/>
      <c r="BG25" s="29">
        <v>10322</v>
      </c>
      <c r="BH25" s="29">
        <v>6869</v>
      </c>
      <c r="BI25" s="70">
        <f t="shared" si="34"/>
        <v>10322</v>
      </c>
      <c r="BJ25" s="70">
        <f t="shared" si="35"/>
        <v>6869</v>
      </c>
      <c r="BK25" s="70">
        <f t="shared" si="36"/>
        <v>0.66547180778918813</v>
      </c>
      <c r="BN25" s="14"/>
      <c r="BO25" s="14"/>
      <c r="BP25" s="29">
        <v>19409</v>
      </c>
      <c r="BQ25" s="29">
        <v>19293</v>
      </c>
      <c r="BR25" s="70">
        <f t="shared" si="52"/>
        <v>19409</v>
      </c>
      <c r="BS25" s="70">
        <f t="shared" si="53"/>
        <v>19293</v>
      </c>
      <c r="BT25" s="70">
        <f t="shared" si="54"/>
        <v>0.99402339121026329</v>
      </c>
      <c r="BU25" s="14"/>
      <c r="BV25" s="14"/>
      <c r="BW25" s="14"/>
      <c r="BX25" s="14"/>
      <c r="BY25" s="29">
        <v>12486</v>
      </c>
      <c r="BZ25" s="29">
        <v>1018</v>
      </c>
      <c r="CA25" s="70">
        <f t="shared" si="55"/>
        <v>12486</v>
      </c>
      <c r="CB25" s="70">
        <f t="shared" si="56"/>
        <v>1018</v>
      </c>
      <c r="CC25" s="70">
        <f t="shared" si="57"/>
        <v>8.1531315072881624E-2</v>
      </c>
      <c r="CD25" s="14"/>
      <c r="CE25" s="14"/>
      <c r="CF25" s="14"/>
      <c r="CG25" s="14"/>
      <c r="CH25" s="29">
        <v>5369</v>
      </c>
      <c r="CI25" s="29">
        <v>5877</v>
      </c>
      <c r="CJ25" s="70">
        <f t="shared" si="58"/>
        <v>5369</v>
      </c>
      <c r="CK25" s="70">
        <f t="shared" si="59"/>
        <v>5877</v>
      </c>
      <c r="CL25" s="70">
        <f t="shared" si="60"/>
        <v>1.0946172471596201</v>
      </c>
      <c r="CM25" s="14"/>
      <c r="CN25" s="14"/>
      <c r="CO25" s="14"/>
      <c r="CP25" s="14"/>
      <c r="CQ25" s="29">
        <v>25259</v>
      </c>
      <c r="CR25" s="29">
        <v>10363</v>
      </c>
      <c r="CS25" s="70">
        <f t="shared" si="61"/>
        <v>25259</v>
      </c>
      <c r="CT25" s="70">
        <f t="shared" si="62"/>
        <v>10363</v>
      </c>
      <c r="CU25" s="70">
        <f t="shared" si="63"/>
        <v>0.41026960687279779</v>
      </c>
    </row>
    <row r="26" spans="1:99" s="2" customFormat="1" x14ac:dyDescent="0.3">
      <c r="A26" s="46" t="s">
        <v>41</v>
      </c>
      <c r="B26" s="14" t="s">
        <v>63</v>
      </c>
      <c r="C26" s="14"/>
      <c r="D26" s="14"/>
      <c r="E26" s="29"/>
      <c r="F26" s="29"/>
      <c r="G26" s="29"/>
      <c r="H26" s="29"/>
      <c r="I26" s="70">
        <f t="shared" si="37"/>
        <v>0</v>
      </c>
      <c r="J26" s="70">
        <f t="shared" si="38"/>
        <v>0</v>
      </c>
      <c r="K26" s="70" t="str">
        <f t="shared" si="39"/>
        <v/>
      </c>
      <c r="L26" s="14"/>
      <c r="M26" s="14"/>
      <c r="N26" s="29"/>
      <c r="O26" s="29"/>
      <c r="P26" s="29"/>
      <c r="Q26" s="29"/>
      <c r="R26" s="70">
        <f t="shared" si="40"/>
        <v>0</v>
      </c>
      <c r="S26" s="70">
        <f t="shared" si="41"/>
        <v>0</v>
      </c>
      <c r="T26" s="70" t="str">
        <f t="shared" si="42"/>
        <v/>
      </c>
      <c r="U26" s="29"/>
      <c r="V26" s="29"/>
      <c r="W26" s="29"/>
      <c r="X26" s="29"/>
      <c r="Y26" s="29"/>
      <c r="Z26" s="29"/>
      <c r="AA26" s="70">
        <f t="shared" si="43"/>
        <v>0</v>
      </c>
      <c r="AB26" s="70">
        <f t="shared" si="44"/>
        <v>0</v>
      </c>
      <c r="AC26" s="70" t="str">
        <f t="shared" si="45"/>
        <v/>
      </c>
      <c r="AD26" s="29"/>
      <c r="AE26" s="29"/>
      <c r="AF26" s="29"/>
      <c r="AG26" s="29"/>
      <c r="AH26" s="29"/>
      <c r="AI26" s="29"/>
      <c r="AJ26" s="70">
        <f t="shared" si="46"/>
        <v>0</v>
      </c>
      <c r="AK26" s="70">
        <f t="shared" si="47"/>
        <v>0</v>
      </c>
      <c r="AL26" s="70" t="str">
        <f t="shared" si="48"/>
        <v/>
      </c>
      <c r="AM26" s="14"/>
      <c r="AN26" s="14"/>
      <c r="AO26" s="14"/>
      <c r="AP26" s="14"/>
      <c r="AQ26" s="70">
        <f t="shared" si="31"/>
        <v>0</v>
      </c>
      <c r="AR26" s="70">
        <f t="shared" si="32"/>
        <v>0</v>
      </c>
      <c r="AS26" s="70" t="str">
        <f t="shared" si="33"/>
        <v/>
      </c>
      <c r="AT26" s="14"/>
      <c r="AU26" s="14"/>
      <c r="AV26" s="14"/>
      <c r="AW26" s="14"/>
      <c r="AX26" s="29">
        <v>721</v>
      </c>
      <c r="AY26" s="29">
        <v>112</v>
      </c>
      <c r="AZ26" s="70">
        <f t="shared" si="49"/>
        <v>721</v>
      </c>
      <c r="BA26" s="70">
        <f t="shared" si="50"/>
        <v>112</v>
      </c>
      <c r="BB26" s="70">
        <f t="shared" si="51"/>
        <v>0.1553398058252427</v>
      </c>
      <c r="BC26" s="14"/>
      <c r="BD26" s="14"/>
      <c r="BE26" s="14"/>
      <c r="BF26" s="14"/>
      <c r="BG26" s="29"/>
      <c r="BH26" s="29"/>
      <c r="BI26" s="70">
        <f t="shared" si="34"/>
        <v>0</v>
      </c>
      <c r="BJ26" s="70">
        <f t="shared" si="35"/>
        <v>0</v>
      </c>
      <c r="BK26" s="70" t="str">
        <f t="shared" si="36"/>
        <v/>
      </c>
      <c r="BN26" s="14"/>
      <c r="BO26" s="14"/>
      <c r="BP26" s="29">
        <v>598</v>
      </c>
      <c r="BQ26" s="29">
        <v>135</v>
      </c>
      <c r="BR26" s="70">
        <f t="shared" si="52"/>
        <v>598</v>
      </c>
      <c r="BS26" s="70">
        <f t="shared" si="53"/>
        <v>135</v>
      </c>
      <c r="BT26" s="70">
        <f t="shared" si="54"/>
        <v>0.225752508361204</v>
      </c>
      <c r="BU26" s="14"/>
      <c r="BV26" s="14"/>
      <c r="BW26" s="14"/>
      <c r="BX26" s="14"/>
      <c r="BY26" s="29">
        <v>1092</v>
      </c>
      <c r="BZ26" s="29">
        <v>223</v>
      </c>
      <c r="CA26" s="70">
        <f t="shared" si="55"/>
        <v>1092</v>
      </c>
      <c r="CB26" s="70">
        <f t="shared" si="56"/>
        <v>223</v>
      </c>
      <c r="CC26" s="70">
        <f t="shared" si="57"/>
        <v>0.20421245421245421</v>
      </c>
      <c r="CD26" s="14"/>
      <c r="CE26" s="14"/>
      <c r="CF26" s="14"/>
      <c r="CG26" s="14"/>
      <c r="CH26" s="29"/>
      <c r="CI26" s="29"/>
      <c r="CJ26" s="70">
        <f t="shared" si="58"/>
        <v>0</v>
      </c>
      <c r="CK26" s="70">
        <f t="shared" si="59"/>
        <v>0</v>
      </c>
      <c r="CL26" s="70" t="str">
        <f t="shared" si="60"/>
        <v/>
      </c>
      <c r="CM26" s="14"/>
      <c r="CN26" s="14"/>
      <c r="CO26" s="14"/>
      <c r="CP26" s="14"/>
      <c r="CQ26" s="29">
        <v>6</v>
      </c>
      <c r="CR26" s="29">
        <v>1</v>
      </c>
      <c r="CS26" s="70">
        <f t="shared" si="61"/>
        <v>6</v>
      </c>
      <c r="CT26" s="70">
        <f t="shared" si="62"/>
        <v>1</v>
      </c>
      <c r="CU26" s="70">
        <f t="shared" si="63"/>
        <v>0.16666666666666666</v>
      </c>
    </row>
    <row r="27" spans="1:99" s="2" customFormat="1" x14ac:dyDescent="0.3">
      <c r="A27" s="46" t="s">
        <v>37</v>
      </c>
      <c r="B27" s="14" t="s">
        <v>63</v>
      </c>
      <c r="C27" s="14"/>
      <c r="D27" s="14"/>
      <c r="E27" s="29"/>
      <c r="F27" s="29"/>
      <c r="G27" s="29"/>
      <c r="H27" s="29"/>
      <c r="I27" s="70">
        <f t="shared" si="37"/>
        <v>0</v>
      </c>
      <c r="J27" s="70">
        <f t="shared" si="38"/>
        <v>0</v>
      </c>
      <c r="K27" s="70" t="str">
        <f t="shared" si="39"/>
        <v/>
      </c>
      <c r="L27" s="14"/>
      <c r="M27" s="14"/>
      <c r="N27" s="29"/>
      <c r="O27" s="29"/>
      <c r="P27" s="29"/>
      <c r="Q27" s="29"/>
      <c r="R27" s="70">
        <f t="shared" si="40"/>
        <v>0</v>
      </c>
      <c r="S27" s="70">
        <f t="shared" si="41"/>
        <v>0</v>
      </c>
      <c r="T27" s="70" t="str">
        <f t="shared" si="42"/>
        <v/>
      </c>
      <c r="U27" s="29"/>
      <c r="V27" s="29"/>
      <c r="W27" s="29"/>
      <c r="X27" s="29"/>
      <c r="Y27" s="29"/>
      <c r="Z27" s="29"/>
      <c r="AA27" s="70">
        <f t="shared" si="43"/>
        <v>0</v>
      </c>
      <c r="AB27" s="70">
        <f t="shared" si="44"/>
        <v>0</v>
      </c>
      <c r="AC27" s="70" t="str">
        <f t="shared" si="45"/>
        <v/>
      </c>
      <c r="AD27" s="29"/>
      <c r="AE27" s="29"/>
      <c r="AF27" s="29"/>
      <c r="AG27" s="29"/>
      <c r="AH27" s="29"/>
      <c r="AI27" s="29"/>
      <c r="AJ27" s="70">
        <f t="shared" si="46"/>
        <v>0</v>
      </c>
      <c r="AK27" s="70">
        <f t="shared" si="47"/>
        <v>0</v>
      </c>
      <c r="AL27" s="70" t="str">
        <f t="shared" si="48"/>
        <v/>
      </c>
      <c r="AM27" s="14"/>
      <c r="AN27" s="14"/>
      <c r="AO27" s="14"/>
      <c r="AP27" s="14"/>
      <c r="AQ27" s="70">
        <f t="shared" si="31"/>
        <v>0</v>
      </c>
      <c r="AR27" s="70">
        <f t="shared" si="32"/>
        <v>0</v>
      </c>
      <c r="AS27" s="70" t="str">
        <f t="shared" si="33"/>
        <v/>
      </c>
      <c r="AT27" s="14"/>
      <c r="AU27" s="14"/>
      <c r="AV27" s="14"/>
      <c r="AW27" s="14"/>
      <c r="AX27" s="29">
        <v>598</v>
      </c>
      <c r="AY27" s="29">
        <v>157</v>
      </c>
      <c r="AZ27" s="70">
        <f t="shared" si="49"/>
        <v>598</v>
      </c>
      <c r="BA27" s="70">
        <f t="shared" si="50"/>
        <v>157</v>
      </c>
      <c r="BB27" s="70">
        <f t="shared" si="51"/>
        <v>0.26254180602006688</v>
      </c>
      <c r="BC27" s="14"/>
      <c r="BD27" s="14"/>
      <c r="BE27" s="14"/>
      <c r="BF27" s="14"/>
      <c r="BG27" s="29">
        <v>1573</v>
      </c>
      <c r="BH27" s="29">
        <v>133</v>
      </c>
      <c r="BI27" s="70">
        <f t="shared" si="34"/>
        <v>1573</v>
      </c>
      <c r="BJ27" s="70">
        <f t="shared" si="35"/>
        <v>133</v>
      </c>
      <c r="BK27" s="70">
        <f t="shared" si="36"/>
        <v>8.4551811824539094E-2</v>
      </c>
      <c r="BN27" s="14"/>
      <c r="BO27" s="14"/>
      <c r="BP27" s="29">
        <v>442</v>
      </c>
      <c r="BQ27" s="29">
        <v>64</v>
      </c>
      <c r="BR27" s="70">
        <f t="shared" si="52"/>
        <v>442</v>
      </c>
      <c r="BS27" s="70">
        <f t="shared" si="53"/>
        <v>64</v>
      </c>
      <c r="BT27" s="70">
        <f t="shared" si="54"/>
        <v>0.14479638009049775</v>
      </c>
      <c r="BU27" s="14"/>
      <c r="BV27" s="14"/>
      <c r="BW27" s="14"/>
      <c r="BX27" s="14"/>
      <c r="BY27" s="29">
        <v>656</v>
      </c>
      <c r="BZ27" s="29">
        <v>44</v>
      </c>
      <c r="CA27" s="70">
        <f t="shared" si="55"/>
        <v>656</v>
      </c>
      <c r="CB27" s="70">
        <f t="shared" si="56"/>
        <v>44</v>
      </c>
      <c r="CC27" s="70">
        <f t="shared" si="57"/>
        <v>6.7073170731707321E-2</v>
      </c>
      <c r="CD27" s="14"/>
      <c r="CE27" s="14"/>
      <c r="CF27" s="14"/>
      <c r="CG27" s="14"/>
      <c r="CH27" s="29">
        <v>585</v>
      </c>
      <c r="CI27" s="29">
        <v>22</v>
      </c>
      <c r="CJ27" s="70">
        <f t="shared" si="58"/>
        <v>585</v>
      </c>
      <c r="CK27" s="70">
        <f t="shared" si="59"/>
        <v>22</v>
      </c>
      <c r="CL27" s="70">
        <f t="shared" si="60"/>
        <v>3.7606837606837605E-2</v>
      </c>
      <c r="CM27" s="14"/>
      <c r="CN27" s="14"/>
      <c r="CO27" s="14"/>
      <c r="CP27" s="14"/>
      <c r="CQ27" s="29"/>
      <c r="CR27" s="29"/>
      <c r="CS27" s="70">
        <f t="shared" si="61"/>
        <v>0</v>
      </c>
      <c r="CT27" s="70">
        <f t="shared" si="62"/>
        <v>0</v>
      </c>
      <c r="CU27" s="70" t="str">
        <f t="shared" si="63"/>
        <v/>
      </c>
    </row>
    <row r="28" spans="1:99" s="2" customFormat="1" x14ac:dyDescent="0.3">
      <c r="A28" s="46" t="s">
        <v>56</v>
      </c>
      <c r="B28" s="14" t="s">
        <v>63</v>
      </c>
      <c r="C28" s="14"/>
      <c r="D28" s="14"/>
      <c r="E28" s="29"/>
      <c r="F28" s="29"/>
      <c r="G28" s="29">
        <v>390</v>
      </c>
      <c r="H28" s="29">
        <v>6</v>
      </c>
      <c r="I28" s="70">
        <f t="shared" si="37"/>
        <v>390</v>
      </c>
      <c r="J28" s="70">
        <f t="shared" si="38"/>
        <v>6</v>
      </c>
      <c r="K28" s="70">
        <f t="shared" si="39"/>
        <v>1.5384615384615385E-2</v>
      </c>
      <c r="L28" s="14"/>
      <c r="M28" s="14"/>
      <c r="N28" s="29"/>
      <c r="O28" s="29"/>
      <c r="P28" s="29"/>
      <c r="Q28" s="29"/>
      <c r="R28" s="70">
        <f t="shared" si="40"/>
        <v>0</v>
      </c>
      <c r="S28" s="70">
        <f t="shared" si="41"/>
        <v>0</v>
      </c>
      <c r="T28" s="70" t="str">
        <f t="shared" si="42"/>
        <v/>
      </c>
      <c r="U28" s="29"/>
      <c r="V28" s="29"/>
      <c r="W28" s="29"/>
      <c r="X28" s="29"/>
      <c r="Y28" s="29"/>
      <c r="Z28" s="29"/>
      <c r="AA28" s="70">
        <f t="shared" si="43"/>
        <v>0</v>
      </c>
      <c r="AB28" s="70">
        <f t="shared" si="44"/>
        <v>0</v>
      </c>
      <c r="AC28" s="70" t="str">
        <f t="shared" si="45"/>
        <v/>
      </c>
      <c r="AD28" s="29"/>
      <c r="AE28" s="29"/>
      <c r="AF28" s="29"/>
      <c r="AG28" s="29"/>
      <c r="AH28" s="29"/>
      <c r="AI28" s="29"/>
      <c r="AJ28" s="70">
        <f t="shared" si="46"/>
        <v>0</v>
      </c>
      <c r="AK28" s="70">
        <f t="shared" si="47"/>
        <v>0</v>
      </c>
      <c r="AL28" s="70" t="str">
        <f t="shared" si="48"/>
        <v/>
      </c>
      <c r="AM28" s="14"/>
      <c r="AN28" s="14"/>
      <c r="AO28" s="14"/>
      <c r="AP28" s="14"/>
      <c r="AQ28" s="70">
        <f t="shared" si="31"/>
        <v>0</v>
      </c>
      <c r="AR28" s="70">
        <f t="shared" si="32"/>
        <v>0</v>
      </c>
      <c r="AS28" s="70" t="str">
        <f t="shared" si="33"/>
        <v/>
      </c>
      <c r="AT28" s="14"/>
      <c r="AU28" s="14"/>
      <c r="AV28" s="14"/>
      <c r="AW28" s="14"/>
      <c r="AX28" s="29">
        <v>59000</v>
      </c>
      <c r="AY28" s="29">
        <v>1094</v>
      </c>
      <c r="AZ28" s="70">
        <f t="shared" si="49"/>
        <v>59000</v>
      </c>
      <c r="BA28" s="70">
        <f t="shared" si="50"/>
        <v>1094</v>
      </c>
      <c r="BB28" s="70">
        <f t="shared" si="51"/>
        <v>1.8542372881355931E-2</v>
      </c>
      <c r="BC28" s="14"/>
      <c r="BD28" s="14"/>
      <c r="BE28" s="14"/>
      <c r="BF28" s="14"/>
      <c r="BG28" s="29">
        <v>40787</v>
      </c>
      <c r="BH28" s="29">
        <v>737</v>
      </c>
      <c r="BI28" s="70">
        <f t="shared" si="34"/>
        <v>40787</v>
      </c>
      <c r="BJ28" s="70">
        <f t="shared" si="35"/>
        <v>737</v>
      </c>
      <c r="BK28" s="70">
        <f t="shared" si="36"/>
        <v>1.8069482923480519E-2</v>
      </c>
      <c r="BN28" s="14"/>
      <c r="BO28" s="14"/>
      <c r="BP28" s="29">
        <v>1755</v>
      </c>
      <c r="BQ28" s="29">
        <v>33</v>
      </c>
      <c r="BR28" s="70">
        <f t="shared" si="52"/>
        <v>1755</v>
      </c>
      <c r="BS28" s="70">
        <f t="shared" si="53"/>
        <v>33</v>
      </c>
      <c r="BT28" s="70">
        <f t="shared" si="54"/>
        <v>1.8803418803418803E-2</v>
      </c>
      <c r="BU28" s="14"/>
      <c r="BV28" s="14"/>
      <c r="BW28" s="14"/>
      <c r="BX28" s="14"/>
      <c r="BY28" s="29">
        <v>15444</v>
      </c>
      <c r="BZ28" s="29">
        <v>288</v>
      </c>
      <c r="CA28" s="70">
        <f t="shared" si="55"/>
        <v>15444</v>
      </c>
      <c r="CB28" s="70">
        <f t="shared" si="56"/>
        <v>288</v>
      </c>
      <c r="CC28" s="70">
        <f t="shared" si="57"/>
        <v>1.8648018648018648E-2</v>
      </c>
      <c r="CD28" s="14"/>
      <c r="CE28" s="14"/>
      <c r="CF28" s="14"/>
      <c r="CG28" s="14"/>
      <c r="CH28" s="29">
        <v>22680</v>
      </c>
      <c r="CI28" s="29">
        <v>199</v>
      </c>
      <c r="CJ28" s="70">
        <f t="shared" si="58"/>
        <v>22680</v>
      </c>
      <c r="CK28" s="70">
        <f t="shared" si="59"/>
        <v>199</v>
      </c>
      <c r="CL28" s="70">
        <f t="shared" si="60"/>
        <v>8.7742504409171074E-3</v>
      </c>
      <c r="CM28" s="14"/>
      <c r="CN28" s="14"/>
      <c r="CO28" s="14"/>
      <c r="CP28" s="14"/>
      <c r="CQ28" s="29">
        <v>325</v>
      </c>
      <c r="CR28" s="29">
        <v>12</v>
      </c>
      <c r="CS28" s="70">
        <f t="shared" si="61"/>
        <v>325</v>
      </c>
      <c r="CT28" s="70">
        <f t="shared" si="62"/>
        <v>12</v>
      </c>
      <c r="CU28" s="70">
        <f t="shared" si="63"/>
        <v>3.6923076923076927E-2</v>
      </c>
    </row>
    <row r="29" spans="1:99" s="2" customFormat="1" x14ac:dyDescent="0.3">
      <c r="A29" s="46"/>
      <c r="B29" s="14"/>
      <c r="C29" s="14"/>
      <c r="D29" s="14"/>
      <c r="E29" s="29"/>
      <c r="F29" s="29"/>
      <c r="G29" s="29"/>
      <c r="H29" s="29"/>
      <c r="I29" s="70">
        <f t="shared" si="37"/>
        <v>0</v>
      </c>
      <c r="J29" s="70">
        <f t="shared" si="38"/>
        <v>0</v>
      </c>
      <c r="K29" s="70" t="str">
        <f t="shared" si="39"/>
        <v/>
      </c>
      <c r="L29" s="14"/>
      <c r="M29" s="14"/>
      <c r="N29" s="29"/>
      <c r="O29" s="29"/>
      <c r="P29" s="29"/>
      <c r="Q29" s="29"/>
      <c r="R29" s="70">
        <f t="shared" si="40"/>
        <v>0</v>
      </c>
      <c r="S29" s="70">
        <f t="shared" si="41"/>
        <v>0</v>
      </c>
      <c r="T29" s="70" t="str">
        <f t="shared" si="42"/>
        <v/>
      </c>
      <c r="U29" s="29"/>
      <c r="V29" s="29"/>
      <c r="W29" s="29"/>
      <c r="X29" s="29"/>
      <c r="Y29" s="29"/>
      <c r="Z29" s="29"/>
      <c r="AA29" s="70">
        <f t="shared" si="43"/>
        <v>0</v>
      </c>
      <c r="AB29" s="70">
        <f t="shared" si="44"/>
        <v>0</v>
      </c>
      <c r="AC29" s="70" t="str">
        <f t="shared" si="45"/>
        <v/>
      </c>
      <c r="AD29" s="29"/>
      <c r="AE29" s="29"/>
      <c r="AF29" s="29"/>
      <c r="AG29" s="29"/>
      <c r="AH29" s="29"/>
      <c r="AI29" s="29"/>
      <c r="AJ29" s="70">
        <f t="shared" si="46"/>
        <v>0</v>
      </c>
      <c r="AK29" s="70">
        <f t="shared" si="47"/>
        <v>0</v>
      </c>
      <c r="AL29" s="70" t="str">
        <f t="shared" si="48"/>
        <v/>
      </c>
      <c r="AM29" s="14"/>
      <c r="AN29" s="14"/>
      <c r="AO29" s="14"/>
      <c r="AP29" s="14"/>
      <c r="AQ29" s="70">
        <f t="shared" si="31"/>
        <v>0</v>
      </c>
      <c r="AR29" s="70">
        <f t="shared" si="32"/>
        <v>0</v>
      </c>
      <c r="AS29" s="70" t="str">
        <f t="shared" si="33"/>
        <v/>
      </c>
      <c r="AT29" s="14"/>
      <c r="AU29" s="14"/>
      <c r="AV29" s="14"/>
      <c r="AW29" s="14"/>
      <c r="AX29" s="29"/>
      <c r="AY29" s="29"/>
      <c r="AZ29" s="70">
        <f t="shared" ref="AZ29:AZ92" si="64">AT29+AV29+AX29</f>
        <v>0</v>
      </c>
      <c r="BA29" s="70">
        <f t="shared" ref="BA29:BA92" si="65">AU29+AW29+AY29</f>
        <v>0</v>
      </c>
      <c r="BB29" s="70" t="str">
        <f t="shared" ref="BB29:BB92" si="66">IFERROR(BA29/AZ29,"")</f>
        <v/>
      </c>
      <c r="BC29" s="14"/>
      <c r="BD29" s="14"/>
      <c r="BE29" s="14"/>
      <c r="BF29" s="14"/>
      <c r="BG29" s="29"/>
      <c r="BH29" s="29"/>
      <c r="BI29" s="70">
        <f t="shared" si="34"/>
        <v>0</v>
      </c>
      <c r="BJ29" s="70">
        <f t="shared" si="35"/>
        <v>0</v>
      </c>
      <c r="BK29" s="70" t="str">
        <f t="shared" si="36"/>
        <v/>
      </c>
      <c r="BN29" s="14"/>
      <c r="BO29" s="14"/>
      <c r="BP29" s="29"/>
      <c r="BQ29" s="29"/>
      <c r="BR29" s="70">
        <f t="shared" si="52"/>
        <v>0</v>
      </c>
      <c r="BS29" s="70">
        <f t="shared" si="53"/>
        <v>0</v>
      </c>
      <c r="BT29" s="70" t="str">
        <f t="shared" si="54"/>
        <v/>
      </c>
      <c r="BU29" s="14"/>
      <c r="BV29" s="14"/>
      <c r="BW29" s="14"/>
      <c r="BX29" s="14"/>
      <c r="BY29" s="29"/>
      <c r="BZ29" s="29"/>
      <c r="CA29" s="70">
        <f t="shared" si="55"/>
        <v>0</v>
      </c>
      <c r="CB29" s="70">
        <f t="shared" si="56"/>
        <v>0</v>
      </c>
      <c r="CC29" s="70" t="str">
        <f t="shared" si="57"/>
        <v/>
      </c>
      <c r="CD29" s="14"/>
      <c r="CE29" s="14"/>
      <c r="CF29" s="14"/>
      <c r="CG29" s="14"/>
      <c r="CJ29" s="70">
        <f t="shared" si="58"/>
        <v>0</v>
      </c>
      <c r="CK29" s="70">
        <f t="shared" si="59"/>
        <v>0</v>
      </c>
      <c r="CL29" s="70" t="str">
        <f t="shared" si="60"/>
        <v/>
      </c>
      <c r="CM29" s="14"/>
      <c r="CN29" s="14"/>
      <c r="CO29" s="14"/>
      <c r="CP29" s="14"/>
      <c r="CS29" s="70">
        <f t="shared" si="61"/>
        <v>0</v>
      </c>
      <c r="CT29" s="70">
        <f t="shared" si="62"/>
        <v>0</v>
      </c>
      <c r="CU29" s="70" t="str">
        <f t="shared" si="63"/>
        <v/>
      </c>
    </row>
    <row r="30" spans="1:99" s="2" customFormat="1" x14ac:dyDescent="0.3">
      <c r="A30" s="46" t="s">
        <v>133</v>
      </c>
      <c r="B30" s="14" t="s">
        <v>63</v>
      </c>
      <c r="C30" s="14"/>
      <c r="D30" s="14"/>
      <c r="E30" s="29"/>
      <c r="F30" s="29"/>
      <c r="G30" s="29"/>
      <c r="H30" s="29"/>
      <c r="I30" s="70">
        <f t="shared" si="37"/>
        <v>0</v>
      </c>
      <c r="J30" s="70">
        <f t="shared" si="38"/>
        <v>0</v>
      </c>
      <c r="K30" s="70" t="str">
        <f t="shared" si="39"/>
        <v/>
      </c>
      <c r="L30" s="14"/>
      <c r="M30" s="14"/>
      <c r="N30" s="29">
        <v>38590</v>
      </c>
      <c r="O30" s="29">
        <v>505</v>
      </c>
      <c r="P30" s="29"/>
      <c r="Q30" s="29"/>
      <c r="R30" s="70">
        <f t="shared" si="40"/>
        <v>38590</v>
      </c>
      <c r="S30" s="70">
        <f t="shared" si="41"/>
        <v>505</v>
      </c>
      <c r="T30" s="70">
        <f t="shared" si="42"/>
        <v>1.3086291785436641E-2</v>
      </c>
      <c r="U30" s="29"/>
      <c r="V30" s="29"/>
      <c r="W30" s="29">
        <v>9178</v>
      </c>
      <c r="X30" s="29">
        <v>782</v>
      </c>
      <c r="Y30" s="29"/>
      <c r="Z30" s="29"/>
      <c r="AA30" s="70">
        <f t="shared" si="43"/>
        <v>9178</v>
      </c>
      <c r="AB30" s="70">
        <f t="shared" si="44"/>
        <v>782</v>
      </c>
      <c r="AC30" s="70">
        <f t="shared" si="45"/>
        <v>8.5203748093266501E-2</v>
      </c>
      <c r="AD30" s="29"/>
      <c r="AE30" s="29"/>
      <c r="AF30" s="29">
        <v>19526</v>
      </c>
      <c r="AG30" s="29">
        <v>521</v>
      </c>
      <c r="AH30" s="29"/>
      <c r="AI30" s="29"/>
      <c r="AJ30" s="70">
        <f t="shared" si="46"/>
        <v>19526</v>
      </c>
      <c r="AK30" s="70">
        <f t="shared" si="47"/>
        <v>521</v>
      </c>
      <c r="AL30" s="70">
        <f t="shared" si="48"/>
        <v>2.6682372221653181E-2</v>
      </c>
      <c r="AM30" s="14"/>
      <c r="AO30" s="29">
        <v>22730</v>
      </c>
      <c r="AP30" s="29">
        <v>874</v>
      </c>
      <c r="AQ30" s="70">
        <f t="shared" si="31"/>
        <v>22730</v>
      </c>
      <c r="AR30" s="70">
        <f t="shared" si="32"/>
        <v>874</v>
      </c>
      <c r="AS30" s="70">
        <f t="shared" si="33"/>
        <v>3.8451385833699954E-2</v>
      </c>
      <c r="AV30" s="29">
        <v>28769</v>
      </c>
      <c r="AW30" s="29">
        <v>1805</v>
      </c>
      <c r="AZ30" s="70">
        <f t="shared" si="64"/>
        <v>28769</v>
      </c>
      <c r="BA30" s="70">
        <f t="shared" si="65"/>
        <v>1805</v>
      </c>
      <c r="BB30" s="70">
        <f t="shared" si="66"/>
        <v>6.2741144982446387E-2</v>
      </c>
      <c r="BC30" s="14"/>
      <c r="BE30" s="29">
        <v>32188</v>
      </c>
      <c r="BF30" s="29">
        <v>3313</v>
      </c>
      <c r="BI30" s="70">
        <f t="shared" si="34"/>
        <v>32188</v>
      </c>
      <c r="BJ30" s="70">
        <f t="shared" si="35"/>
        <v>3313</v>
      </c>
      <c r="BK30" s="70">
        <f t="shared" si="36"/>
        <v>0.10292655648067603</v>
      </c>
      <c r="BN30" s="29">
        <v>37199</v>
      </c>
      <c r="BO30" s="29">
        <v>3468</v>
      </c>
      <c r="BQ30" s="29"/>
      <c r="BR30" s="70">
        <f t="shared" si="52"/>
        <v>37199</v>
      </c>
      <c r="BS30" s="70">
        <f t="shared" si="53"/>
        <v>3468</v>
      </c>
      <c r="BT30" s="70">
        <f t="shared" si="54"/>
        <v>9.3228312589048096E-2</v>
      </c>
      <c r="BU30" s="14"/>
      <c r="BV30" s="14"/>
      <c r="BW30" s="29">
        <v>488</v>
      </c>
      <c r="BX30" s="29">
        <v>780</v>
      </c>
      <c r="BY30" s="29"/>
      <c r="BZ30" s="29"/>
      <c r="CA30" s="70">
        <f t="shared" si="55"/>
        <v>488</v>
      </c>
      <c r="CB30" s="70">
        <f t="shared" si="56"/>
        <v>780</v>
      </c>
      <c r="CC30" s="70">
        <f t="shared" si="57"/>
        <v>1.598360655737705</v>
      </c>
      <c r="CD30" s="14"/>
      <c r="CE30" s="14"/>
      <c r="CF30" s="29">
        <v>8385</v>
      </c>
      <c r="CG30" s="29">
        <v>830</v>
      </c>
      <c r="CJ30" s="70">
        <f t="shared" si="58"/>
        <v>8385</v>
      </c>
      <c r="CK30" s="70">
        <f t="shared" si="59"/>
        <v>830</v>
      </c>
      <c r="CL30" s="70">
        <f t="shared" si="60"/>
        <v>9.8986285032796661E-2</v>
      </c>
      <c r="CM30" s="14"/>
      <c r="CN30" s="14"/>
      <c r="CO30" s="29">
        <v>13253</v>
      </c>
      <c r="CP30" s="29">
        <v>1241</v>
      </c>
      <c r="CS30" s="70">
        <f t="shared" si="61"/>
        <v>13253</v>
      </c>
      <c r="CT30" s="70">
        <f t="shared" si="62"/>
        <v>1241</v>
      </c>
      <c r="CU30" s="70">
        <f t="shared" si="63"/>
        <v>9.3639176035614571E-2</v>
      </c>
    </row>
    <row r="31" spans="1:99" s="2" customFormat="1" x14ac:dyDescent="0.3">
      <c r="A31" s="46" t="s">
        <v>85</v>
      </c>
      <c r="B31" s="15" t="s">
        <v>3</v>
      </c>
      <c r="C31" s="15"/>
      <c r="D31" s="15"/>
      <c r="E31" s="29">
        <v>24</v>
      </c>
      <c r="F31" s="29">
        <v>94</v>
      </c>
      <c r="G31" s="29"/>
      <c r="H31" s="29"/>
      <c r="I31" s="70">
        <f t="shared" si="37"/>
        <v>24</v>
      </c>
      <c r="J31" s="70">
        <f t="shared" si="38"/>
        <v>94</v>
      </c>
      <c r="K31" s="70">
        <f t="shared" si="39"/>
        <v>3.9166666666666665</v>
      </c>
      <c r="L31" s="15"/>
      <c r="M31" s="15"/>
      <c r="N31" s="29">
        <v>8</v>
      </c>
      <c r="O31" s="29">
        <v>46</v>
      </c>
      <c r="P31" s="29"/>
      <c r="Q31" s="29"/>
      <c r="R31" s="70">
        <f t="shared" si="40"/>
        <v>8</v>
      </c>
      <c r="S31" s="70">
        <f t="shared" si="41"/>
        <v>46</v>
      </c>
      <c r="T31" s="70">
        <f t="shared" si="42"/>
        <v>5.75</v>
      </c>
      <c r="U31" s="29"/>
      <c r="V31" s="29"/>
      <c r="W31" s="29">
        <v>9</v>
      </c>
      <c r="X31" s="29">
        <v>56</v>
      </c>
      <c r="Y31" s="29"/>
      <c r="Z31" s="29"/>
      <c r="AA31" s="70">
        <f t="shared" si="43"/>
        <v>9</v>
      </c>
      <c r="AB31" s="70">
        <f t="shared" si="44"/>
        <v>56</v>
      </c>
      <c r="AC31" s="70">
        <f t="shared" si="45"/>
        <v>6.2222222222222223</v>
      </c>
      <c r="AF31" s="29"/>
      <c r="AG31" s="29"/>
      <c r="AH31" s="29"/>
      <c r="AI31" s="29"/>
      <c r="AJ31" s="70">
        <f t="shared" si="46"/>
        <v>0</v>
      </c>
      <c r="AK31" s="70">
        <f t="shared" si="47"/>
        <v>0</v>
      </c>
      <c r="AL31" s="70" t="str">
        <f t="shared" si="48"/>
        <v/>
      </c>
      <c r="AM31" s="15"/>
      <c r="AO31" s="29">
        <v>9</v>
      </c>
      <c r="AP31" s="29">
        <v>69</v>
      </c>
      <c r="AQ31" s="70">
        <f t="shared" si="31"/>
        <v>9</v>
      </c>
      <c r="AR31" s="70">
        <f t="shared" si="32"/>
        <v>69</v>
      </c>
      <c r="AS31" s="70">
        <f t="shared" si="33"/>
        <v>7.666666666666667</v>
      </c>
      <c r="AV31" s="29">
        <v>10</v>
      </c>
      <c r="AW31" s="29">
        <v>91</v>
      </c>
      <c r="AZ31" s="70">
        <f t="shared" si="64"/>
        <v>10</v>
      </c>
      <c r="BA31" s="70">
        <f t="shared" si="65"/>
        <v>91</v>
      </c>
      <c r="BB31" s="70">
        <f t="shared" si="66"/>
        <v>9.1</v>
      </c>
      <c r="BC31" s="15"/>
      <c r="BE31" s="29">
        <v>7</v>
      </c>
      <c r="BF31" s="29">
        <v>70</v>
      </c>
      <c r="BI31" s="70">
        <f t="shared" si="34"/>
        <v>7</v>
      </c>
      <c r="BJ31" s="70">
        <f t="shared" si="35"/>
        <v>70</v>
      </c>
      <c r="BK31" s="70">
        <f t="shared" si="36"/>
        <v>10</v>
      </c>
      <c r="BN31" s="29"/>
      <c r="BO31" s="29"/>
      <c r="BQ31" s="29"/>
      <c r="BR31" s="70">
        <f t="shared" si="52"/>
        <v>0</v>
      </c>
      <c r="BS31" s="70">
        <f t="shared" si="53"/>
        <v>0</v>
      </c>
      <c r="BT31" s="70" t="str">
        <f t="shared" si="54"/>
        <v/>
      </c>
      <c r="BU31" s="15"/>
      <c r="BV31" s="15"/>
      <c r="BW31" s="29">
        <v>3</v>
      </c>
      <c r="BX31" s="29">
        <v>26</v>
      </c>
      <c r="BY31" s="29"/>
      <c r="BZ31" s="29"/>
      <c r="CA31" s="70">
        <f t="shared" si="55"/>
        <v>3</v>
      </c>
      <c r="CB31" s="70">
        <f t="shared" si="56"/>
        <v>26</v>
      </c>
      <c r="CC31" s="70">
        <f t="shared" si="57"/>
        <v>8.6666666666666661</v>
      </c>
      <c r="CD31" s="15"/>
      <c r="CE31" s="15"/>
      <c r="CF31" s="29">
        <v>13</v>
      </c>
      <c r="CG31" s="29">
        <v>119</v>
      </c>
      <c r="CI31" s="29"/>
      <c r="CJ31" s="70">
        <f t="shared" si="58"/>
        <v>13</v>
      </c>
      <c r="CK31" s="70">
        <f t="shared" si="59"/>
        <v>119</v>
      </c>
      <c r="CL31" s="70">
        <f t="shared" si="60"/>
        <v>9.1538461538461533</v>
      </c>
      <c r="CM31" s="15"/>
      <c r="CN31" s="15"/>
      <c r="CO31" s="29">
        <v>8</v>
      </c>
      <c r="CP31" s="29">
        <v>69</v>
      </c>
      <c r="CQ31" s="29"/>
      <c r="CR31" s="29"/>
      <c r="CS31" s="70">
        <f t="shared" si="61"/>
        <v>8</v>
      </c>
      <c r="CT31" s="70">
        <f t="shared" si="62"/>
        <v>69</v>
      </c>
      <c r="CU31" s="70">
        <f t="shared" si="63"/>
        <v>8.625</v>
      </c>
    </row>
    <row r="32" spans="1:99" s="2" customFormat="1" x14ac:dyDescent="0.3">
      <c r="A32" s="46" t="s">
        <v>86</v>
      </c>
      <c r="B32" s="15" t="s">
        <v>3</v>
      </c>
      <c r="C32" s="15"/>
      <c r="D32" s="15"/>
      <c r="E32" s="29">
        <v>13552</v>
      </c>
      <c r="F32" s="29">
        <v>13702</v>
      </c>
      <c r="G32" s="29"/>
      <c r="H32" s="29"/>
      <c r="I32" s="70">
        <f t="shared" si="37"/>
        <v>13552</v>
      </c>
      <c r="J32" s="70">
        <f t="shared" si="38"/>
        <v>13702</v>
      </c>
      <c r="K32" s="70">
        <f t="shared" si="39"/>
        <v>1.011068476977568</v>
      </c>
      <c r="L32" s="15"/>
      <c r="M32" s="15"/>
      <c r="N32" s="29">
        <v>5764</v>
      </c>
      <c r="O32" s="29">
        <v>8496</v>
      </c>
      <c r="P32" s="29"/>
      <c r="Q32" s="29"/>
      <c r="R32" s="70">
        <f t="shared" si="40"/>
        <v>5764</v>
      </c>
      <c r="S32" s="70">
        <f t="shared" si="41"/>
        <v>8496</v>
      </c>
      <c r="T32" s="70">
        <f t="shared" si="42"/>
        <v>1.4739764052741151</v>
      </c>
      <c r="U32" s="29"/>
      <c r="V32" s="29"/>
      <c r="W32" s="29">
        <v>15473</v>
      </c>
      <c r="X32" s="29">
        <v>25456</v>
      </c>
      <c r="Y32" s="29"/>
      <c r="Z32" s="29"/>
      <c r="AA32" s="70">
        <f t="shared" si="43"/>
        <v>15473</v>
      </c>
      <c r="AB32" s="70">
        <f t="shared" si="44"/>
        <v>25456</v>
      </c>
      <c r="AC32" s="70">
        <f t="shared" si="45"/>
        <v>1.6451883926840303</v>
      </c>
      <c r="AF32" s="29"/>
      <c r="AG32" s="29"/>
      <c r="AH32" s="29"/>
      <c r="AI32" s="29"/>
      <c r="AJ32" s="70">
        <f t="shared" si="46"/>
        <v>0</v>
      </c>
      <c r="AK32" s="70">
        <f t="shared" si="47"/>
        <v>0</v>
      </c>
      <c r="AL32" s="70" t="str">
        <f t="shared" si="48"/>
        <v/>
      </c>
      <c r="AM32" s="15"/>
      <c r="AO32" s="29">
        <v>7229</v>
      </c>
      <c r="AP32" s="29">
        <v>20767</v>
      </c>
      <c r="AQ32" s="70">
        <f t="shared" si="31"/>
        <v>7229</v>
      </c>
      <c r="AR32" s="70">
        <f t="shared" si="32"/>
        <v>20767</v>
      </c>
      <c r="AS32" s="70">
        <f t="shared" si="33"/>
        <v>2.8727348180937891</v>
      </c>
      <c r="AV32" s="29">
        <v>8056</v>
      </c>
      <c r="AW32" s="29">
        <v>26228</v>
      </c>
      <c r="AZ32" s="70">
        <f t="shared" si="64"/>
        <v>8056</v>
      </c>
      <c r="BA32" s="70">
        <f t="shared" si="65"/>
        <v>26228</v>
      </c>
      <c r="BB32" s="70">
        <f t="shared" si="66"/>
        <v>3.2557100297914596</v>
      </c>
      <c r="BC32" s="15"/>
      <c r="BE32" s="29">
        <v>9483</v>
      </c>
      <c r="BF32" s="29">
        <v>34695</v>
      </c>
      <c r="BI32" s="70">
        <f t="shared" si="34"/>
        <v>9483</v>
      </c>
      <c r="BJ32" s="70">
        <f t="shared" si="35"/>
        <v>34695</v>
      </c>
      <c r="BK32" s="70">
        <f t="shared" si="36"/>
        <v>3.6586523252135401</v>
      </c>
      <c r="BN32" s="29">
        <v>11657</v>
      </c>
      <c r="BO32" s="29">
        <v>43515</v>
      </c>
      <c r="BQ32" s="29"/>
      <c r="BR32" s="70">
        <f t="shared" si="52"/>
        <v>11657</v>
      </c>
      <c r="BS32" s="70">
        <f t="shared" si="53"/>
        <v>43515</v>
      </c>
      <c r="BT32" s="70">
        <f t="shared" si="54"/>
        <v>3.7329501587029252</v>
      </c>
      <c r="BU32" s="15"/>
      <c r="BV32" s="15"/>
      <c r="BW32" s="29">
        <v>12205</v>
      </c>
      <c r="BX32" s="29">
        <v>38246</v>
      </c>
      <c r="BY32" s="29"/>
      <c r="BZ32" s="29"/>
      <c r="CA32" s="70">
        <f t="shared" si="55"/>
        <v>12205</v>
      </c>
      <c r="CB32" s="70">
        <f t="shared" si="56"/>
        <v>38246</v>
      </c>
      <c r="CC32" s="70">
        <f t="shared" si="57"/>
        <v>3.1336337566571077</v>
      </c>
      <c r="CD32" s="15"/>
      <c r="CE32" s="15"/>
      <c r="CF32" s="29">
        <v>12861</v>
      </c>
      <c r="CG32" s="29">
        <v>24808</v>
      </c>
      <c r="CI32" s="29"/>
      <c r="CJ32" s="70">
        <f t="shared" si="58"/>
        <v>12861</v>
      </c>
      <c r="CK32" s="70">
        <f t="shared" si="59"/>
        <v>24808</v>
      </c>
      <c r="CL32" s="70">
        <f t="shared" si="60"/>
        <v>1.9289324313816967</v>
      </c>
      <c r="CM32" s="15"/>
      <c r="CN32" s="15"/>
      <c r="CO32" s="29">
        <v>11509</v>
      </c>
      <c r="CP32" s="29">
        <v>39167</v>
      </c>
      <c r="CQ32" s="29"/>
      <c r="CR32" s="29"/>
      <c r="CS32" s="70">
        <f t="shared" si="61"/>
        <v>11509</v>
      </c>
      <c r="CT32" s="70">
        <f t="shared" si="62"/>
        <v>39167</v>
      </c>
      <c r="CU32" s="70">
        <f t="shared" si="63"/>
        <v>3.4031627422017552</v>
      </c>
    </row>
    <row r="33" spans="1:99" s="2" customFormat="1" x14ac:dyDescent="0.3">
      <c r="A33" s="46" t="s">
        <v>87</v>
      </c>
      <c r="B33" s="15" t="s">
        <v>3</v>
      </c>
      <c r="C33" s="15"/>
      <c r="D33" s="15"/>
      <c r="E33" s="29">
        <v>26</v>
      </c>
      <c r="F33" s="29">
        <v>19</v>
      </c>
      <c r="G33" s="29"/>
      <c r="H33" s="29"/>
      <c r="I33" s="70">
        <f t="shared" si="37"/>
        <v>26</v>
      </c>
      <c r="J33" s="70">
        <f t="shared" si="38"/>
        <v>19</v>
      </c>
      <c r="K33" s="70">
        <f t="shared" si="39"/>
        <v>0.73076923076923073</v>
      </c>
      <c r="L33" s="15"/>
      <c r="M33" s="15"/>
      <c r="N33" s="29">
        <v>14</v>
      </c>
      <c r="O33" s="29">
        <v>18</v>
      </c>
      <c r="P33" s="29"/>
      <c r="Q33" s="29"/>
      <c r="R33" s="70">
        <f t="shared" si="40"/>
        <v>14</v>
      </c>
      <c r="S33" s="70">
        <f t="shared" si="41"/>
        <v>18</v>
      </c>
      <c r="T33" s="70">
        <f t="shared" si="42"/>
        <v>1.2857142857142858</v>
      </c>
      <c r="U33" s="29"/>
      <c r="V33" s="29"/>
      <c r="W33" s="29">
        <v>21</v>
      </c>
      <c r="X33" s="29">
        <v>37</v>
      </c>
      <c r="Y33" s="29"/>
      <c r="Z33" s="29"/>
      <c r="AA33" s="70">
        <f t="shared" si="43"/>
        <v>21</v>
      </c>
      <c r="AB33" s="70">
        <f t="shared" si="44"/>
        <v>37</v>
      </c>
      <c r="AC33" s="70">
        <f t="shared" si="45"/>
        <v>1.7619047619047619</v>
      </c>
      <c r="AF33" s="29"/>
      <c r="AG33" s="29"/>
      <c r="AH33" s="29"/>
      <c r="AI33" s="29"/>
      <c r="AJ33" s="70">
        <f t="shared" si="46"/>
        <v>0</v>
      </c>
      <c r="AK33" s="70">
        <f t="shared" si="47"/>
        <v>0</v>
      </c>
      <c r="AL33" s="70" t="str">
        <f t="shared" si="48"/>
        <v/>
      </c>
      <c r="AM33" s="15"/>
      <c r="AO33" s="29">
        <v>14</v>
      </c>
      <c r="AP33" s="29">
        <v>23</v>
      </c>
      <c r="AQ33" s="70">
        <f t="shared" si="31"/>
        <v>14</v>
      </c>
      <c r="AR33" s="70">
        <f t="shared" si="32"/>
        <v>23</v>
      </c>
      <c r="AS33" s="70">
        <f t="shared" si="33"/>
        <v>1.6428571428571428</v>
      </c>
      <c r="AV33" s="29">
        <v>26</v>
      </c>
      <c r="AW33" s="29">
        <v>55</v>
      </c>
      <c r="AZ33" s="70">
        <f t="shared" si="64"/>
        <v>26</v>
      </c>
      <c r="BA33" s="70">
        <f t="shared" si="65"/>
        <v>55</v>
      </c>
      <c r="BB33" s="70">
        <f t="shared" si="66"/>
        <v>2.1153846153846154</v>
      </c>
      <c r="BC33" s="15"/>
      <c r="BE33" s="29">
        <v>8</v>
      </c>
      <c r="BF33" s="29">
        <v>19</v>
      </c>
      <c r="BI33" s="70">
        <f t="shared" si="34"/>
        <v>8</v>
      </c>
      <c r="BJ33" s="70">
        <f t="shared" si="35"/>
        <v>19</v>
      </c>
      <c r="BK33" s="70">
        <f t="shared" si="36"/>
        <v>2.375</v>
      </c>
      <c r="BN33" s="29">
        <v>15</v>
      </c>
      <c r="BO33" s="29"/>
      <c r="BQ33" s="29"/>
      <c r="BR33" s="70">
        <f t="shared" si="52"/>
        <v>15</v>
      </c>
      <c r="BS33" s="70">
        <f t="shared" si="53"/>
        <v>0</v>
      </c>
      <c r="BT33" s="70">
        <f t="shared" si="54"/>
        <v>0</v>
      </c>
      <c r="BU33" s="15"/>
      <c r="BV33" s="15"/>
      <c r="BW33" s="29">
        <v>146</v>
      </c>
      <c r="BX33" s="29">
        <v>387</v>
      </c>
      <c r="BY33" s="29"/>
      <c r="BZ33" s="29"/>
      <c r="CA33" s="70">
        <f t="shared" si="55"/>
        <v>146</v>
      </c>
      <c r="CB33" s="70">
        <f t="shared" si="56"/>
        <v>387</v>
      </c>
      <c r="CC33" s="70">
        <f t="shared" si="57"/>
        <v>2.6506849315068495</v>
      </c>
      <c r="CD33" s="15"/>
      <c r="CE33" s="15"/>
      <c r="CF33" s="29">
        <v>29</v>
      </c>
      <c r="CG33" s="29">
        <v>51</v>
      </c>
      <c r="CI33" s="29"/>
      <c r="CJ33" s="70">
        <f t="shared" si="58"/>
        <v>29</v>
      </c>
      <c r="CK33" s="70">
        <f t="shared" si="59"/>
        <v>51</v>
      </c>
      <c r="CL33" s="70">
        <f t="shared" si="60"/>
        <v>1.7586206896551724</v>
      </c>
      <c r="CM33" s="15"/>
      <c r="CN33" s="15"/>
      <c r="CO33" s="29">
        <v>20</v>
      </c>
      <c r="CP33" s="29">
        <v>46</v>
      </c>
      <c r="CQ33" s="29"/>
      <c r="CR33" s="29"/>
      <c r="CS33" s="70">
        <f t="shared" si="61"/>
        <v>20</v>
      </c>
      <c r="CT33" s="70">
        <f t="shared" si="62"/>
        <v>46</v>
      </c>
      <c r="CU33" s="70">
        <f t="shared" si="63"/>
        <v>2.2999999999999998</v>
      </c>
    </row>
    <row r="34" spans="1:99" s="2" customFormat="1" x14ac:dyDescent="0.3">
      <c r="A34" s="46" t="s">
        <v>88</v>
      </c>
      <c r="B34" s="15" t="s">
        <v>3</v>
      </c>
      <c r="C34" s="15"/>
      <c r="D34" s="15"/>
      <c r="E34" s="29">
        <v>39</v>
      </c>
      <c r="F34" s="29">
        <v>136</v>
      </c>
      <c r="G34" s="29"/>
      <c r="H34" s="29"/>
      <c r="I34" s="70">
        <f t="shared" si="37"/>
        <v>39</v>
      </c>
      <c r="J34" s="70">
        <f t="shared" si="38"/>
        <v>136</v>
      </c>
      <c r="K34" s="70">
        <f t="shared" si="39"/>
        <v>3.4871794871794872</v>
      </c>
      <c r="L34" s="15"/>
      <c r="M34" s="15"/>
      <c r="N34" s="29">
        <v>43</v>
      </c>
      <c r="O34" s="29">
        <v>199</v>
      </c>
      <c r="P34" s="29"/>
      <c r="Q34" s="29"/>
      <c r="R34" s="70">
        <f t="shared" si="40"/>
        <v>43</v>
      </c>
      <c r="S34" s="70">
        <f t="shared" si="41"/>
        <v>199</v>
      </c>
      <c r="T34" s="70">
        <f t="shared" si="42"/>
        <v>4.6279069767441863</v>
      </c>
      <c r="U34" s="29"/>
      <c r="V34" s="29"/>
      <c r="W34" s="29">
        <v>90</v>
      </c>
      <c r="X34" s="29">
        <v>510</v>
      </c>
      <c r="Y34" s="29"/>
      <c r="Z34" s="29"/>
      <c r="AA34" s="70">
        <f t="shared" si="43"/>
        <v>90</v>
      </c>
      <c r="AB34" s="70">
        <f t="shared" si="44"/>
        <v>510</v>
      </c>
      <c r="AC34" s="70">
        <f t="shared" si="45"/>
        <v>5.666666666666667</v>
      </c>
      <c r="AF34" s="29"/>
      <c r="AG34" s="29"/>
      <c r="AH34" s="29"/>
      <c r="AI34" s="29"/>
      <c r="AJ34" s="70">
        <f t="shared" si="46"/>
        <v>0</v>
      </c>
      <c r="AK34" s="70">
        <f t="shared" si="47"/>
        <v>0</v>
      </c>
      <c r="AL34" s="70" t="str">
        <f t="shared" si="48"/>
        <v/>
      </c>
      <c r="AM34" s="15"/>
      <c r="AO34" s="29">
        <v>54</v>
      </c>
      <c r="AP34" s="29">
        <v>359</v>
      </c>
      <c r="AQ34" s="70">
        <f t="shared" si="31"/>
        <v>54</v>
      </c>
      <c r="AR34" s="70">
        <f t="shared" si="32"/>
        <v>359</v>
      </c>
      <c r="AS34" s="70">
        <f t="shared" si="33"/>
        <v>6.6481481481481479</v>
      </c>
      <c r="AV34" s="29">
        <v>44</v>
      </c>
      <c r="AW34" s="29">
        <v>387</v>
      </c>
      <c r="AZ34" s="70">
        <f t="shared" si="64"/>
        <v>44</v>
      </c>
      <c r="BA34" s="70">
        <f t="shared" si="65"/>
        <v>387</v>
      </c>
      <c r="BB34" s="70">
        <f t="shared" si="66"/>
        <v>8.795454545454545</v>
      </c>
      <c r="BC34" s="15"/>
      <c r="BE34" s="29">
        <v>25</v>
      </c>
      <c r="BF34" s="29">
        <v>407</v>
      </c>
      <c r="BI34" s="70">
        <f t="shared" si="34"/>
        <v>25</v>
      </c>
      <c r="BJ34" s="70">
        <f t="shared" si="35"/>
        <v>407</v>
      </c>
      <c r="BK34" s="70">
        <f t="shared" si="36"/>
        <v>16.28</v>
      </c>
      <c r="BN34" s="29"/>
      <c r="BO34" s="29">
        <v>138</v>
      </c>
      <c r="BQ34" s="29"/>
      <c r="BR34" s="70">
        <f t="shared" si="52"/>
        <v>0</v>
      </c>
      <c r="BS34" s="70">
        <f t="shared" si="53"/>
        <v>138</v>
      </c>
      <c r="BT34" s="70" t="str">
        <f t="shared" si="54"/>
        <v/>
      </c>
      <c r="BU34" s="15"/>
      <c r="BV34" s="15"/>
      <c r="BW34" s="29">
        <v>30</v>
      </c>
      <c r="BX34" s="29">
        <v>228</v>
      </c>
      <c r="BY34" s="29"/>
      <c r="BZ34" s="29"/>
      <c r="CA34" s="70">
        <f t="shared" si="55"/>
        <v>30</v>
      </c>
      <c r="CB34" s="70">
        <f t="shared" si="56"/>
        <v>228</v>
      </c>
      <c r="CC34" s="70">
        <f t="shared" si="57"/>
        <v>7.6</v>
      </c>
      <c r="CD34" s="15"/>
      <c r="CE34" s="15"/>
      <c r="CF34" s="29">
        <v>47</v>
      </c>
      <c r="CG34" s="29">
        <v>397</v>
      </c>
      <c r="CI34" s="29"/>
      <c r="CJ34" s="70">
        <f t="shared" si="58"/>
        <v>47</v>
      </c>
      <c r="CK34" s="70">
        <f t="shared" si="59"/>
        <v>397</v>
      </c>
      <c r="CL34" s="70">
        <f t="shared" si="60"/>
        <v>8.4468085106382986</v>
      </c>
      <c r="CM34" s="15"/>
      <c r="CN34" s="15"/>
      <c r="CO34" s="29">
        <v>46</v>
      </c>
      <c r="CP34" s="29">
        <v>360</v>
      </c>
      <c r="CQ34" s="29"/>
      <c r="CR34" s="29"/>
      <c r="CS34" s="70">
        <f t="shared" si="61"/>
        <v>46</v>
      </c>
      <c r="CT34" s="70">
        <f t="shared" si="62"/>
        <v>360</v>
      </c>
      <c r="CU34" s="70">
        <f t="shared" si="63"/>
        <v>7.8260869565217392</v>
      </c>
    </row>
    <row r="35" spans="1:99" s="2" customFormat="1" x14ac:dyDescent="0.3">
      <c r="A35" s="46" t="s">
        <v>89</v>
      </c>
      <c r="B35" s="15" t="s">
        <v>3</v>
      </c>
      <c r="C35" s="15"/>
      <c r="D35" s="15"/>
      <c r="E35" s="29">
        <v>15962</v>
      </c>
      <c r="F35" s="29">
        <v>1905</v>
      </c>
      <c r="G35" s="29"/>
      <c r="H35" s="29"/>
      <c r="I35" s="70">
        <f t="shared" si="37"/>
        <v>15962</v>
      </c>
      <c r="J35" s="70">
        <f t="shared" si="38"/>
        <v>1905</v>
      </c>
      <c r="K35" s="70">
        <f t="shared" si="39"/>
        <v>0.11934594662323017</v>
      </c>
      <c r="L35" s="15"/>
      <c r="M35" s="15"/>
      <c r="N35" s="29">
        <v>22879</v>
      </c>
      <c r="O35" s="29">
        <v>8434</v>
      </c>
      <c r="P35" s="29"/>
      <c r="Q35" s="29"/>
      <c r="R35" s="70">
        <f t="shared" si="40"/>
        <v>22879</v>
      </c>
      <c r="S35" s="70">
        <f t="shared" si="41"/>
        <v>8434</v>
      </c>
      <c r="T35" s="70">
        <f t="shared" si="42"/>
        <v>0.36863499278814632</v>
      </c>
      <c r="U35" s="29"/>
      <c r="V35" s="29"/>
      <c r="W35" s="29">
        <v>21618</v>
      </c>
      <c r="X35" s="29">
        <v>7609</v>
      </c>
      <c r="Y35" s="29"/>
      <c r="Z35" s="29"/>
      <c r="AA35" s="70">
        <f t="shared" si="43"/>
        <v>21618</v>
      </c>
      <c r="AB35" s="70">
        <f t="shared" si="44"/>
        <v>7609</v>
      </c>
      <c r="AC35" s="70">
        <f t="shared" si="45"/>
        <v>0.35197520584697939</v>
      </c>
      <c r="AF35" s="29"/>
      <c r="AG35" s="29"/>
      <c r="AH35" s="29"/>
      <c r="AI35" s="29"/>
      <c r="AJ35" s="70">
        <f t="shared" si="46"/>
        <v>0</v>
      </c>
      <c r="AK35" s="70">
        <f t="shared" si="47"/>
        <v>0</v>
      </c>
      <c r="AL35" s="70" t="str">
        <f t="shared" si="48"/>
        <v/>
      </c>
      <c r="AM35" s="15"/>
      <c r="AO35" s="29">
        <v>47779</v>
      </c>
      <c r="AP35" s="29">
        <v>14644</v>
      </c>
      <c r="AQ35" s="70">
        <f t="shared" si="31"/>
        <v>47779</v>
      </c>
      <c r="AR35" s="70">
        <f t="shared" si="32"/>
        <v>14644</v>
      </c>
      <c r="AS35" s="70">
        <f t="shared" si="33"/>
        <v>0.3064944850248017</v>
      </c>
      <c r="AV35" s="29">
        <v>88637</v>
      </c>
      <c r="AW35" s="29">
        <v>47397</v>
      </c>
      <c r="AZ35" s="70">
        <f t="shared" si="64"/>
        <v>88637</v>
      </c>
      <c r="BA35" s="70">
        <f t="shared" si="65"/>
        <v>47397</v>
      </c>
      <c r="BB35" s="70">
        <f t="shared" si="66"/>
        <v>0.53473154551710911</v>
      </c>
      <c r="BC35" s="15"/>
      <c r="BE35" s="29">
        <v>71665</v>
      </c>
      <c r="BF35" s="29">
        <v>25425</v>
      </c>
      <c r="BI35" s="70">
        <f t="shared" si="34"/>
        <v>71665</v>
      </c>
      <c r="BJ35" s="70">
        <f t="shared" si="35"/>
        <v>25425</v>
      </c>
      <c r="BK35" s="70">
        <f t="shared" si="36"/>
        <v>0.35477569245796414</v>
      </c>
      <c r="BN35" s="29">
        <v>41269</v>
      </c>
      <c r="BO35" s="29">
        <v>18745</v>
      </c>
      <c r="BQ35" s="29"/>
      <c r="BR35" s="70">
        <f t="shared" si="52"/>
        <v>41269</v>
      </c>
      <c r="BS35" s="70">
        <f t="shared" si="53"/>
        <v>18745</v>
      </c>
      <c r="BT35" s="70">
        <f t="shared" si="54"/>
        <v>0.45421502822942161</v>
      </c>
      <c r="BU35" s="15"/>
      <c r="BV35" s="15"/>
      <c r="BW35" s="29">
        <v>66140</v>
      </c>
      <c r="BX35" s="29">
        <v>28462</v>
      </c>
      <c r="BY35" s="29"/>
      <c r="BZ35" s="29"/>
      <c r="CA35" s="70">
        <f t="shared" si="55"/>
        <v>66140</v>
      </c>
      <c r="CB35" s="70">
        <f t="shared" si="56"/>
        <v>28462</v>
      </c>
      <c r="CC35" s="70">
        <f t="shared" si="57"/>
        <v>0.43032960387057756</v>
      </c>
      <c r="CD35" s="15"/>
      <c r="CE35" s="15"/>
      <c r="CF35" s="29">
        <v>115930</v>
      </c>
      <c r="CG35" s="29">
        <v>62126</v>
      </c>
      <c r="CI35" s="29"/>
      <c r="CJ35" s="70">
        <f t="shared" si="58"/>
        <v>115930</v>
      </c>
      <c r="CK35" s="70">
        <f t="shared" si="59"/>
        <v>62126</v>
      </c>
      <c r="CL35" s="70">
        <f t="shared" si="60"/>
        <v>0.53589234883119119</v>
      </c>
      <c r="CM35" s="15"/>
      <c r="CN35" s="15"/>
      <c r="CO35" s="29">
        <v>63290</v>
      </c>
      <c r="CP35" s="29">
        <v>33115</v>
      </c>
      <c r="CQ35" s="29"/>
      <c r="CR35" s="29"/>
      <c r="CS35" s="70">
        <f t="shared" si="61"/>
        <v>63290</v>
      </c>
      <c r="CT35" s="70">
        <f t="shared" si="62"/>
        <v>33115</v>
      </c>
      <c r="CU35" s="70">
        <f t="shared" si="63"/>
        <v>0.52322641807552539</v>
      </c>
    </row>
    <row r="36" spans="1:99" s="2" customFormat="1" x14ac:dyDescent="0.3">
      <c r="A36" s="46" t="s">
        <v>111</v>
      </c>
      <c r="B36" s="14" t="s">
        <v>63</v>
      </c>
      <c r="C36" s="14"/>
      <c r="D36" s="14"/>
      <c r="E36" s="29">
        <v>180206</v>
      </c>
      <c r="F36" s="29">
        <v>1639</v>
      </c>
      <c r="G36" s="29"/>
      <c r="H36" s="29"/>
      <c r="I36" s="70">
        <f t="shared" si="37"/>
        <v>180206</v>
      </c>
      <c r="J36" s="70">
        <f t="shared" si="38"/>
        <v>1639</v>
      </c>
      <c r="K36" s="70">
        <f t="shared" si="39"/>
        <v>9.0951466654828356E-3</v>
      </c>
      <c r="L36" s="14"/>
      <c r="M36" s="14"/>
      <c r="N36" s="29"/>
      <c r="O36" s="29"/>
      <c r="P36" s="29"/>
      <c r="Q36" s="29"/>
      <c r="R36" s="70">
        <f t="shared" si="40"/>
        <v>0</v>
      </c>
      <c r="S36" s="70">
        <f t="shared" si="41"/>
        <v>0</v>
      </c>
      <c r="T36" s="70" t="str">
        <f t="shared" si="42"/>
        <v/>
      </c>
      <c r="U36" s="29"/>
      <c r="V36" s="29"/>
      <c r="W36" s="29"/>
      <c r="X36" s="29"/>
      <c r="Z36" s="29"/>
      <c r="AA36" s="70">
        <f t="shared" si="43"/>
        <v>0</v>
      </c>
      <c r="AB36" s="70">
        <f t="shared" si="44"/>
        <v>0</v>
      </c>
      <c r="AC36" s="70" t="str">
        <f t="shared" si="45"/>
        <v/>
      </c>
      <c r="AF36" s="29">
        <v>78000</v>
      </c>
      <c r="AG36" s="29">
        <v>1114</v>
      </c>
      <c r="AH36" s="29"/>
      <c r="AI36" s="29"/>
      <c r="AJ36" s="70">
        <f t="shared" si="46"/>
        <v>78000</v>
      </c>
      <c r="AK36" s="70">
        <f t="shared" si="47"/>
        <v>1114</v>
      </c>
      <c r="AL36" s="70">
        <f t="shared" si="48"/>
        <v>1.4282051282051282E-2</v>
      </c>
      <c r="AM36" s="14"/>
      <c r="AO36" s="29">
        <v>102862</v>
      </c>
      <c r="AP36" s="29">
        <v>2107</v>
      </c>
      <c r="AQ36" s="70">
        <f t="shared" si="31"/>
        <v>102862</v>
      </c>
      <c r="AR36" s="70">
        <f t="shared" si="32"/>
        <v>2107</v>
      </c>
      <c r="AS36" s="70">
        <f t="shared" si="33"/>
        <v>2.0483754933794791E-2</v>
      </c>
      <c r="AV36" s="29">
        <v>271193</v>
      </c>
      <c r="AW36" s="29">
        <v>4912</v>
      </c>
      <c r="AZ36" s="70">
        <f t="shared" si="64"/>
        <v>271193</v>
      </c>
      <c r="BA36" s="70">
        <f t="shared" si="65"/>
        <v>4912</v>
      </c>
      <c r="BB36" s="70">
        <f t="shared" si="66"/>
        <v>1.8112561902408987E-2</v>
      </c>
      <c r="BC36" s="14"/>
      <c r="BE36" s="29">
        <v>203281</v>
      </c>
      <c r="BF36" s="29">
        <v>4299</v>
      </c>
      <c r="BI36" s="70">
        <f t="shared" si="34"/>
        <v>203281</v>
      </c>
      <c r="BJ36" s="70">
        <f t="shared" si="35"/>
        <v>4299</v>
      </c>
      <c r="BK36" s="70">
        <f t="shared" si="36"/>
        <v>2.1148065977636868E-2</v>
      </c>
      <c r="BN36" s="29">
        <v>200330</v>
      </c>
      <c r="BO36" s="29">
        <v>4820</v>
      </c>
      <c r="BQ36" s="29"/>
      <c r="BR36" s="70">
        <f t="shared" si="52"/>
        <v>200330</v>
      </c>
      <c r="BS36" s="70">
        <f t="shared" si="53"/>
        <v>4820</v>
      </c>
      <c r="BT36" s="70">
        <f t="shared" si="54"/>
        <v>2.4060300504168124E-2</v>
      </c>
      <c r="BU36" s="14"/>
      <c r="BV36" s="14"/>
      <c r="BW36" s="29">
        <v>319710</v>
      </c>
      <c r="BX36" s="29">
        <v>27427</v>
      </c>
      <c r="BY36" s="29"/>
      <c r="BZ36" s="29"/>
      <c r="CA36" s="70">
        <f t="shared" si="55"/>
        <v>319710</v>
      </c>
      <c r="CB36" s="70">
        <f t="shared" si="56"/>
        <v>27427</v>
      </c>
      <c r="CC36" s="70">
        <f t="shared" si="57"/>
        <v>8.5787119577116766E-2</v>
      </c>
      <c r="CD36" s="14"/>
      <c r="CE36" s="14"/>
      <c r="CF36" s="29">
        <v>534651</v>
      </c>
      <c r="CG36" s="29">
        <v>16619</v>
      </c>
      <c r="CI36" s="29"/>
      <c r="CJ36" s="70">
        <f t="shared" si="58"/>
        <v>534651</v>
      </c>
      <c r="CK36" s="70">
        <f t="shared" si="59"/>
        <v>16619</v>
      </c>
      <c r="CL36" s="70">
        <f t="shared" si="60"/>
        <v>3.1083828516172231E-2</v>
      </c>
      <c r="CM36" s="14"/>
      <c r="CN36" s="14"/>
      <c r="CO36" s="29">
        <v>525817</v>
      </c>
      <c r="CP36" s="29">
        <v>15127</v>
      </c>
      <c r="CQ36" s="29"/>
      <c r="CR36" s="29"/>
      <c r="CS36" s="70">
        <f t="shared" si="61"/>
        <v>525817</v>
      </c>
      <c r="CT36" s="70">
        <f t="shared" si="62"/>
        <v>15127</v>
      </c>
      <c r="CU36" s="70">
        <f t="shared" si="63"/>
        <v>2.8768563968072543E-2</v>
      </c>
    </row>
    <row r="37" spans="1:99" s="2" customFormat="1" x14ac:dyDescent="0.3">
      <c r="A37" s="46" t="s">
        <v>27</v>
      </c>
      <c r="B37" s="14" t="s">
        <v>63</v>
      </c>
      <c r="C37" s="14"/>
      <c r="D37" s="14"/>
      <c r="E37" s="29">
        <v>286078</v>
      </c>
      <c r="F37" s="29">
        <v>32958</v>
      </c>
      <c r="G37" s="29"/>
      <c r="H37" s="29"/>
      <c r="I37" s="70">
        <f t="shared" si="37"/>
        <v>286078</v>
      </c>
      <c r="J37" s="70">
        <f t="shared" si="38"/>
        <v>32958</v>
      </c>
      <c r="K37" s="70">
        <f t="shared" si="39"/>
        <v>0.11520634232621872</v>
      </c>
      <c r="L37" s="14"/>
      <c r="M37" s="14"/>
      <c r="N37" s="29">
        <v>66125</v>
      </c>
      <c r="O37" s="29">
        <v>6233</v>
      </c>
      <c r="P37" s="29"/>
      <c r="Q37" s="29"/>
      <c r="R37" s="70">
        <f t="shared" si="40"/>
        <v>66125</v>
      </c>
      <c r="S37" s="70">
        <f t="shared" si="41"/>
        <v>6233</v>
      </c>
      <c r="T37" s="70">
        <f t="shared" si="42"/>
        <v>9.4260869565217398E-2</v>
      </c>
      <c r="U37" s="29"/>
      <c r="V37" s="29"/>
      <c r="W37" s="29">
        <v>21946</v>
      </c>
      <c r="X37" s="29">
        <v>55279</v>
      </c>
      <c r="Z37" s="29"/>
      <c r="AA37" s="70">
        <f t="shared" si="43"/>
        <v>21946</v>
      </c>
      <c r="AB37" s="70">
        <f t="shared" si="44"/>
        <v>55279</v>
      </c>
      <c r="AC37" s="70">
        <f t="shared" si="45"/>
        <v>2.5188644855554543</v>
      </c>
      <c r="AF37" s="29">
        <v>507227</v>
      </c>
      <c r="AG37" s="29">
        <v>67624</v>
      </c>
      <c r="AH37" s="29"/>
      <c r="AI37" s="29"/>
      <c r="AJ37" s="70">
        <f t="shared" si="46"/>
        <v>507227</v>
      </c>
      <c r="AK37" s="70">
        <f t="shared" si="47"/>
        <v>67624</v>
      </c>
      <c r="AL37" s="70">
        <f t="shared" si="48"/>
        <v>0.1333209785756673</v>
      </c>
      <c r="AM37" s="14"/>
      <c r="AO37" s="29">
        <v>631507</v>
      </c>
      <c r="AP37" s="29">
        <v>80108</v>
      </c>
      <c r="AQ37" s="70">
        <f t="shared" si="31"/>
        <v>631507</v>
      </c>
      <c r="AR37" s="70">
        <f t="shared" si="32"/>
        <v>80108</v>
      </c>
      <c r="AS37" s="70">
        <f t="shared" si="33"/>
        <v>0.12685211723702192</v>
      </c>
      <c r="AV37" s="29">
        <v>308035</v>
      </c>
      <c r="AW37" s="29">
        <v>48520</v>
      </c>
      <c r="AZ37" s="70">
        <f t="shared" si="64"/>
        <v>308035</v>
      </c>
      <c r="BA37" s="70">
        <f t="shared" si="65"/>
        <v>48520</v>
      </c>
      <c r="BB37" s="70">
        <f t="shared" si="66"/>
        <v>0.15751456814972326</v>
      </c>
      <c r="BC37" s="14"/>
      <c r="BE37" s="29">
        <v>644449</v>
      </c>
      <c r="BF37" s="29">
        <v>96719</v>
      </c>
      <c r="BI37" s="70">
        <f t="shared" si="34"/>
        <v>644449</v>
      </c>
      <c r="BJ37" s="70">
        <f t="shared" si="35"/>
        <v>96719</v>
      </c>
      <c r="BK37" s="70">
        <f t="shared" si="36"/>
        <v>0.15008014598517494</v>
      </c>
      <c r="BN37" s="29">
        <v>939484</v>
      </c>
      <c r="BO37" s="29">
        <v>155047</v>
      </c>
      <c r="BQ37" s="29"/>
      <c r="BR37" s="70">
        <f t="shared" si="52"/>
        <v>939484</v>
      </c>
      <c r="BS37" s="70">
        <f t="shared" si="53"/>
        <v>155047</v>
      </c>
      <c r="BT37" s="70">
        <f t="shared" si="54"/>
        <v>0.16503421026861553</v>
      </c>
      <c r="BU37" s="14"/>
      <c r="BV37" s="14"/>
      <c r="BW37" s="29">
        <v>511894</v>
      </c>
      <c r="BX37" s="29">
        <v>103540</v>
      </c>
      <c r="BY37" s="29"/>
      <c r="BZ37" s="29"/>
      <c r="CA37" s="70">
        <f t="shared" si="55"/>
        <v>511894</v>
      </c>
      <c r="CB37" s="70">
        <f t="shared" si="56"/>
        <v>103540</v>
      </c>
      <c r="CC37" s="70">
        <f t="shared" si="57"/>
        <v>0.20226843838763495</v>
      </c>
      <c r="CD37" s="14"/>
      <c r="CE37" s="14"/>
      <c r="CF37" s="29">
        <v>814983</v>
      </c>
      <c r="CG37" s="29">
        <v>151221</v>
      </c>
      <c r="CI37" s="29"/>
      <c r="CJ37" s="70">
        <f t="shared" si="58"/>
        <v>814983</v>
      </c>
      <c r="CK37" s="70">
        <f t="shared" si="59"/>
        <v>151221</v>
      </c>
      <c r="CL37" s="70">
        <f t="shared" si="60"/>
        <v>0.18555110965504801</v>
      </c>
      <c r="CM37" s="14"/>
      <c r="CN37" s="14"/>
      <c r="CO37" s="29">
        <v>907556</v>
      </c>
      <c r="CP37" s="29">
        <v>185178</v>
      </c>
      <c r="CQ37" s="29"/>
      <c r="CR37" s="29"/>
      <c r="CS37" s="70">
        <f t="shared" si="61"/>
        <v>907556</v>
      </c>
      <c r="CT37" s="70">
        <f t="shared" si="62"/>
        <v>185178</v>
      </c>
      <c r="CU37" s="70">
        <f t="shared" si="63"/>
        <v>0.20404030164529793</v>
      </c>
    </row>
    <row r="38" spans="1:99" s="2" customFormat="1" x14ac:dyDescent="0.3">
      <c r="A38" s="46" t="s">
        <v>22</v>
      </c>
      <c r="B38" s="14" t="s">
        <v>63</v>
      </c>
      <c r="C38" s="14"/>
      <c r="D38" s="14"/>
      <c r="E38" s="29">
        <v>78754</v>
      </c>
      <c r="F38" s="29">
        <v>134</v>
      </c>
      <c r="G38" s="29"/>
      <c r="H38" s="29"/>
      <c r="I38" s="70">
        <f t="shared" si="37"/>
        <v>78754</v>
      </c>
      <c r="J38" s="70">
        <f t="shared" si="38"/>
        <v>134</v>
      </c>
      <c r="K38" s="70">
        <f t="shared" si="39"/>
        <v>1.7015008761459736E-3</v>
      </c>
      <c r="L38" s="14"/>
      <c r="M38" s="14"/>
      <c r="N38" s="29">
        <v>421512</v>
      </c>
      <c r="O38" s="29">
        <v>928</v>
      </c>
      <c r="P38" s="29"/>
      <c r="Q38" s="29"/>
      <c r="R38" s="70">
        <f t="shared" si="40"/>
        <v>421512</v>
      </c>
      <c r="S38" s="70">
        <f t="shared" si="41"/>
        <v>928</v>
      </c>
      <c r="T38" s="70">
        <f t="shared" si="42"/>
        <v>2.2015980565203365E-3</v>
      </c>
      <c r="U38" s="29"/>
      <c r="V38" s="29"/>
      <c r="W38" s="29">
        <v>1168206</v>
      </c>
      <c r="X38" s="29">
        <v>2320</v>
      </c>
      <c r="Z38" s="29"/>
      <c r="AA38" s="70">
        <f t="shared" si="43"/>
        <v>1168206</v>
      </c>
      <c r="AB38" s="70">
        <f t="shared" si="44"/>
        <v>2320</v>
      </c>
      <c r="AC38" s="70">
        <f t="shared" si="45"/>
        <v>1.9859511079381546E-3</v>
      </c>
      <c r="AF38" s="29">
        <v>658567</v>
      </c>
      <c r="AG38" s="29">
        <v>1421</v>
      </c>
      <c r="AH38" s="29"/>
      <c r="AI38" s="29"/>
      <c r="AJ38" s="70">
        <f t="shared" si="46"/>
        <v>658567</v>
      </c>
      <c r="AK38" s="70">
        <f t="shared" si="47"/>
        <v>1421</v>
      </c>
      <c r="AL38" s="70">
        <f t="shared" si="48"/>
        <v>2.1577151603405574E-3</v>
      </c>
      <c r="AM38" s="14"/>
      <c r="AO38" s="29">
        <v>417326</v>
      </c>
      <c r="AP38" s="29">
        <v>589</v>
      </c>
      <c r="AQ38" s="70">
        <f t="shared" si="31"/>
        <v>417326</v>
      </c>
      <c r="AR38" s="70">
        <f t="shared" si="32"/>
        <v>589</v>
      </c>
      <c r="AS38" s="70">
        <f t="shared" si="33"/>
        <v>1.4113666534076477E-3</v>
      </c>
      <c r="AV38" s="29">
        <v>6695</v>
      </c>
      <c r="AW38" s="29">
        <v>9</v>
      </c>
      <c r="AZ38" s="70">
        <f t="shared" si="64"/>
        <v>6695</v>
      </c>
      <c r="BA38" s="70">
        <f t="shared" si="65"/>
        <v>9</v>
      </c>
      <c r="BB38" s="70">
        <f t="shared" si="66"/>
        <v>1.3442867811799852E-3</v>
      </c>
      <c r="BC38" s="14"/>
      <c r="BE38" s="29">
        <v>4270</v>
      </c>
      <c r="BF38" s="29">
        <v>7</v>
      </c>
      <c r="BI38" s="70">
        <f t="shared" si="34"/>
        <v>4270</v>
      </c>
      <c r="BJ38" s="70">
        <f t="shared" si="35"/>
        <v>7</v>
      </c>
      <c r="BK38" s="70">
        <f t="shared" si="36"/>
        <v>1.639344262295082E-3</v>
      </c>
      <c r="BN38" s="29"/>
      <c r="BO38" s="29"/>
      <c r="BQ38" s="29"/>
      <c r="BR38" s="70">
        <f t="shared" si="52"/>
        <v>0</v>
      </c>
      <c r="BS38" s="70">
        <f t="shared" si="53"/>
        <v>0</v>
      </c>
      <c r="BT38" s="70" t="str">
        <f t="shared" si="54"/>
        <v/>
      </c>
      <c r="BU38" s="14"/>
      <c r="BV38" s="14"/>
      <c r="BW38" s="29">
        <v>83859</v>
      </c>
      <c r="BX38" s="29">
        <v>38</v>
      </c>
      <c r="BY38" s="29"/>
      <c r="BZ38" s="29"/>
      <c r="CA38" s="70">
        <f t="shared" si="55"/>
        <v>83859</v>
      </c>
      <c r="CB38" s="70">
        <f t="shared" si="56"/>
        <v>38</v>
      </c>
      <c r="CC38" s="70">
        <f t="shared" si="57"/>
        <v>4.531415828950977E-4</v>
      </c>
      <c r="CD38" s="14"/>
      <c r="CE38" s="14"/>
      <c r="CF38" s="29">
        <v>11557</v>
      </c>
      <c r="CG38" s="29">
        <v>19</v>
      </c>
      <c r="CI38" s="29"/>
      <c r="CJ38" s="70">
        <f t="shared" si="58"/>
        <v>11557</v>
      </c>
      <c r="CK38" s="70">
        <f t="shared" si="59"/>
        <v>19</v>
      </c>
      <c r="CL38" s="70">
        <f t="shared" si="60"/>
        <v>1.6440252660725101E-3</v>
      </c>
      <c r="CM38" s="14"/>
      <c r="CN38" s="14"/>
      <c r="CO38" s="29"/>
      <c r="CP38" s="29"/>
      <c r="CQ38" s="29"/>
      <c r="CR38" s="29"/>
      <c r="CS38" s="70">
        <f t="shared" si="61"/>
        <v>0</v>
      </c>
      <c r="CT38" s="70">
        <f t="shared" si="62"/>
        <v>0</v>
      </c>
      <c r="CU38" s="70" t="str">
        <f t="shared" si="63"/>
        <v/>
      </c>
    </row>
    <row r="39" spans="1:99" s="2" customFormat="1" x14ac:dyDescent="0.3">
      <c r="A39" s="46" t="s">
        <v>143</v>
      </c>
      <c r="B39" s="14" t="s">
        <v>63</v>
      </c>
      <c r="C39" s="14"/>
      <c r="D39" s="14"/>
      <c r="E39" s="29">
        <v>5297</v>
      </c>
      <c r="F39" s="29">
        <v>317</v>
      </c>
      <c r="G39" s="29"/>
      <c r="H39" s="29"/>
      <c r="I39" s="70">
        <f t="shared" si="37"/>
        <v>5297</v>
      </c>
      <c r="J39" s="70">
        <f t="shared" si="38"/>
        <v>317</v>
      </c>
      <c r="K39" s="70">
        <f t="shared" si="39"/>
        <v>5.984519539361903E-2</v>
      </c>
      <c r="L39" s="14"/>
      <c r="M39" s="14"/>
      <c r="N39" s="29">
        <v>1846</v>
      </c>
      <c r="O39" s="29">
        <v>149</v>
      </c>
      <c r="P39" s="29"/>
      <c r="Q39" s="29"/>
      <c r="R39" s="70">
        <f t="shared" si="40"/>
        <v>1846</v>
      </c>
      <c r="S39" s="70">
        <f t="shared" si="41"/>
        <v>149</v>
      </c>
      <c r="T39" s="70">
        <f t="shared" si="42"/>
        <v>8.0715059588299026E-2</v>
      </c>
      <c r="U39" s="29"/>
      <c r="V39" s="29"/>
      <c r="W39" s="29">
        <v>1086</v>
      </c>
      <c r="X39" s="29">
        <v>80</v>
      </c>
      <c r="Z39" s="29"/>
      <c r="AA39" s="70">
        <f t="shared" si="43"/>
        <v>1086</v>
      </c>
      <c r="AB39" s="70">
        <f t="shared" si="44"/>
        <v>80</v>
      </c>
      <c r="AC39" s="70">
        <f t="shared" si="45"/>
        <v>7.3664825046040522E-2</v>
      </c>
      <c r="AF39" s="29">
        <v>2203</v>
      </c>
      <c r="AG39" s="29">
        <v>142</v>
      </c>
      <c r="AH39" s="29"/>
      <c r="AI39" s="29"/>
      <c r="AJ39" s="70">
        <f t="shared" si="46"/>
        <v>2203</v>
      </c>
      <c r="AK39" s="70">
        <f t="shared" si="47"/>
        <v>142</v>
      </c>
      <c r="AL39" s="70">
        <f t="shared" si="48"/>
        <v>6.4457557875624155E-2</v>
      </c>
      <c r="AM39" s="14"/>
      <c r="AO39" s="29">
        <v>2847</v>
      </c>
      <c r="AP39" s="29">
        <v>200</v>
      </c>
      <c r="AQ39" s="70">
        <f t="shared" si="31"/>
        <v>2847</v>
      </c>
      <c r="AR39" s="70">
        <f t="shared" si="32"/>
        <v>200</v>
      </c>
      <c r="AS39" s="70">
        <f t="shared" si="33"/>
        <v>7.0249385317878471E-2</v>
      </c>
      <c r="AV39" s="29">
        <v>5538</v>
      </c>
      <c r="AW39" s="29">
        <v>357</v>
      </c>
      <c r="AZ39" s="70">
        <f t="shared" si="64"/>
        <v>5538</v>
      </c>
      <c r="BA39" s="70">
        <f t="shared" si="65"/>
        <v>357</v>
      </c>
      <c r="BB39" s="70">
        <f t="shared" si="66"/>
        <v>6.4463705308775737E-2</v>
      </c>
      <c r="BC39" s="14"/>
      <c r="BE39" s="29">
        <v>3133</v>
      </c>
      <c r="BF39" s="29">
        <v>256</v>
      </c>
      <c r="BI39" s="70">
        <f t="shared" si="34"/>
        <v>3133</v>
      </c>
      <c r="BJ39" s="70">
        <f t="shared" si="35"/>
        <v>256</v>
      </c>
      <c r="BK39" s="70">
        <f t="shared" si="36"/>
        <v>8.1710820300031919E-2</v>
      </c>
      <c r="BN39" s="29">
        <v>5824</v>
      </c>
      <c r="BO39" s="29">
        <v>464</v>
      </c>
      <c r="BQ39" s="29"/>
      <c r="BR39" s="70">
        <f t="shared" si="52"/>
        <v>5824</v>
      </c>
      <c r="BS39" s="70">
        <f t="shared" si="53"/>
        <v>464</v>
      </c>
      <c r="BT39" s="70">
        <f t="shared" si="54"/>
        <v>7.9670329670329665E-2</v>
      </c>
      <c r="BU39" s="14"/>
      <c r="BV39" s="14"/>
      <c r="BW39" s="29">
        <v>3035</v>
      </c>
      <c r="BX39" s="29">
        <v>247</v>
      </c>
      <c r="BY39" s="29"/>
      <c r="BZ39" s="29"/>
      <c r="CA39" s="70">
        <f t="shared" si="55"/>
        <v>3035</v>
      </c>
      <c r="CB39" s="70">
        <f t="shared" si="56"/>
        <v>247</v>
      </c>
      <c r="CC39" s="70">
        <f t="shared" si="57"/>
        <v>8.1383855024711696E-2</v>
      </c>
      <c r="CD39" s="14"/>
      <c r="CE39" s="14"/>
      <c r="CF39" s="29">
        <v>14820</v>
      </c>
      <c r="CG39" s="29">
        <v>569</v>
      </c>
      <c r="CI39" s="29"/>
      <c r="CJ39" s="70">
        <f t="shared" si="58"/>
        <v>14820</v>
      </c>
      <c r="CK39" s="70">
        <f t="shared" si="59"/>
        <v>569</v>
      </c>
      <c r="CL39" s="70">
        <f t="shared" si="60"/>
        <v>3.8394062078272603E-2</v>
      </c>
      <c r="CM39" s="14"/>
      <c r="CN39" s="14"/>
      <c r="CO39" s="29">
        <v>1339</v>
      </c>
      <c r="CP39" s="29">
        <v>114</v>
      </c>
      <c r="CQ39" s="29"/>
      <c r="CR39" s="29"/>
      <c r="CS39" s="70">
        <f t="shared" si="61"/>
        <v>1339</v>
      </c>
      <c r="CT39" s="70">
        <f t="shared" si="62"/>
        <v>114</v>
      </c>
      <c r="CU39" s="70">
        <f t="shared" si="63"/>
        <v>8.5138162808065715E-2</v>
      </c>
    </row>
    <row r="40" spans="1:99" s="2" customFormat="1" x14ac:dyDescent="0.3">
      <c r="A40" s="46" t="s">
        <v>113</v>
      </c>
      <c r="B40" s="14" t="s">
        <v>63</v>
      </c>
      <c r="C40" s="14"/>
      <c r="D40" s="14"/>
      <c r="E40" s="29">
        <v>6775736</v>
      </c>
      <c r="F40" s="29">
        <v>121906</v>
      </c>
      <c r="G40" s="29"/>
      <c r="H40" s="29"/>
      <c r="I40" s="70">
        <f t="shared" si="37"/>
        <v>6775736</v>
      </c>
      <c r="J40" s="70">
        <f t="shared" si="38"/>
        <v>121906</v>
      </c>
      <c r="K40" s="70">
        <f t="shared" si="39"/>
        <v>1.7991551028552471E-2</v>
      </c>
      <c r="L40" s="14"/>
      <c r="M40" s="14"/>
      <c r="N40" s="29">
        <v>10839589</v>
      </c>
      <c r="O40" s="29">
        <v>196081</v>
      </c>
      <c r="P40" s="29"/>
      <c r="Q40" s="29"/>
      <c r="R40" s="70">
        <f t="shared" si="40"/>
        <v>10839589</v>
      </c>
      <c r="S40" s="70">
        <f t="shared" si="41"/>
        <v>196081</v>
      </c>
      <c r="T40" s="70">
        <f t="shared" si="42"/>
        <v>1.8089338996155665E-2</v>
      </c>
      <c r="U40" s="29"/>
      <c r="V40" s="29"/>
      <c r="W40" s="29">
        <v>6175377</v>
      </c>
      <c r="X40" s="29">
        <v>119802</v>
      </c>
      <c r="Z40" s="29"/>
      <c r="AA40" s="70">
        <f t="shared" si="43"/>
        <v>6175377</v>
      </c>
      <c r="AB40" s="70">
        <f t="shared" si="44"/>
        <v>119802</v>
      </c>
      <c r="AC40" s="70">
        <f t="shared" si="45"/>
        <v>1.9399949185288607E-2</v>
      </c>
      <c r="AF40" s="29">
        <v>6446479</v>
      </c>
      <c r="AG40" s="29">
        <v>112642</v>
      </c>
      <c r="AH40" s="29"/>
      <c r="AI40" s="29"/>
      <c r="AJ40" s="70">
        <f t="shared" si="46"/>
        <v>6446479</v>
      </c>
      <c r="AK40" s="70">
        <f t="shared" si="47"/>
        <v>112642</v>
      </c>
      <c r="AL40" s="70">
        <f t="shared" si="48"/>
        <v>1.7473414557000806E-2</v>
      </c>
      <c r="AM40" s="14"/>
      <c r="AO40" s="29">
        <v>9710317</v>
      </c>
      <c r="AP40" s="29">
        <v>201531</v>
      </c>
      <c r="AQ40" s="70">
        <f t="shared" si="31"/>
        <v>9710317</v>
      </c>
      <c r="AR40" s="70">
        <f t="shared" si="32"/>
        <v>201531</v>
      </c>
      <c r="AS40" s="70">
        <f t="shared" si="33"/>
        <v>2.075431728953854E-2</v>
      </c>
      <c r="AV40" s="29">
        <v>13424859</v>
      </c>
      <c r="AW40" s="29">
        <v>261843</v>
      </c>
      <c r="AZ40" s="70">
        <f t="shared" si="64"/>
        <v>13424859</v>
      </c>
      <c r="BA40" s="70">
        <f t="shared" si="65"/>
        <v>261843</v>
      </c>
      <c r="BB40" s="70">
        <f t="shared" si="66"/>
        <v>1.9504338928252429E-2</v>
      </c>
      <c r="BC40" s="14"/>
      <c r="BE40" s="29">
        <v>9444422</v>
      </c>
      <c r="BF40" s="29">
        <v>181051</v>
      </c>
      <c r="BI40" s="70">
        <f t="shared" si="34"/>
        <v>9444422</v>
      </c>
      <c r="BJ40" s="70">
        <f t="shared" si="35"/>
        <v>181051</v>
      </c>
      <c r="BK40" s="70">
        <f t="shared" si="36"/>
        <v>1.9170151439654011E-2</v>
      </c>
      <c r="BN40" s="29">
        <v>12976184</v>
      </c>
      <c r="BO40" s="29">
        <v>242263</v>
      </c>
      <c r="BQ40" s="29"/>
      <c r="BR40" s="70">
        <f t="shared" si="52"/>
        <v>12976184</v>
      </c>
      <c r="BS40" s="70">
        <f t="shared" si="53"/>
        <v>242263</v>
      </c>
      <c r="BT40" s="70">
        <f t="shared" si="54"/>
        <v>1.8669818492092899E-2</v>
      </c>
      <c r="BU40" s="14"/>
      <c r="BV40" s="14"/>
      <c r="BW40" s="29">
        <v>12360834</v>
      </c>
      <c r="BX40" s="29">
        <v>285947</v>
      </c>
      <c r="BY40" s="29"/>
      <c r="BZ40" s="29"/>
      <c r="CA40" s="70">
        <f t="shared" si="55"/>
        <v>12360834</v>
      </c>
      <c r="CB40" s="70">
        <f t="shared" si="56"/>
        <v>285947</v>
      </c>
      <c r="CC40" s="70">
        <f t="shared" si="57"/>
        <v>2.3133309613251014E-2</v>
      </c>
      <c r="CD40" s="14"/>
      <c r="CE40" s="14"/>
      <c r="CF40" s="29">
        <v>13679011</v>
      </c>
      <c r="CG40" s="29">
        <v>389469</v>
      </c>
      <c r="CI40" s="29"/>
      <c r="CJ40" s="70">
        <f t="shared" si="58"/>
        <v>13679011</v>
      </c>
      <c r="CK40" s="70">
        <f t="shared" si="59"/>
        <v>389469</v>
      </c>
      <c r="CL40" s="70">
        <f t="shared" si="60"/>
        <v>2.8472014533799262E-2</v>
      </c>
      <c r="CM40" s="14"/>
      <c r="CN40" s="14"/>
      <c r="CO40" s="29">
        <v>14923454</v>
      </c>
      <c r="CP40" s="29">
        <v>454654</v>
      </c>
      <c r="CQ40" s="29"/>
      <c r="CR40" s="29"/>
      <c r="CS40" s="70">
        <f t="shared" si="61"/>
        <v>14923454</v>
      </c>
      <c r="CT40" s="70">
        <f t="shared" si="62"/>
        <v>454654</v>
      </c>
      <c r="CU40" s="70">
        <f t="shared" si="63"/>
        <v>3.0465735345182154E-2</v>
      </c>
    </row>
    <row r="41" spans="1:99" s="2" customFormat="1" x14ac:dyDescent="0.3">
      <c r="A41" s="46" t="s">
        <v>153</v>
      </c>
      <c r="B41" s="14" t="s">
        <v>63</v>
      </c>
      <c r="C41" s="14"/>
      <c r="D41" s="14"/>
      <c r="G41" s="29"/>
      <c r="H41" s="29"/>
      <c r="I41" s="70">
        <f t="shared" si="37"/>
        <v>0</v>
      </c>
      <c r="J41" s="70">
        <f t="shared" si="38"/>
        <v>0</v>
      </c>
      <c r="K41" s="70" t="str">
        <f t="shared" si="39"/>
        <v/>
      </c>
      <c r="L41" s="14"/>
      <c r="M41" s="14"/>
      <c r="N41" s="29"/>
      <c r="O41" s="29"/>
      <c r="P41" s="29"/>
      <c r="Q41" s="29"/>
      <c r="R41" s="70">
        <f t="shared" si="40"/>
        <v>0</v>
      </c>
      <c r="S41" s="70">
        <f t="shared" si="41"/>
        <v>0</v>
      </c>
      <c r="T41" s="70" t="str">
        <f t="shared" si="42"/>
        <v/>
      </c>
      <c r="U41" s="29"/>
      <c r="V41" s="29"/>
      <c r="W41" s="29"/>
      <c r="X41" s="29"/>
      <c r="Z41" s="29"/>
      <c r="AA41" s="70">
        <f t="shared" si="43"/>
        <v>0</v>
      </c>
      <c r="AB41" s="70">
        <f t="shared" si="44"/>
        <v>0</v>
      </c>
      <c r="AC41" s="70" t="str">
        <f t="shared" si="45"/>
        <v/>
      </c>
      <c r="AF41" s="29"/>
      <c r="AG41" s="29"/>
      <c r="AH41" s="29"/>
      <c r="AI41" s="29"/>
      <c r="AJ41" s="70">
        <f t="shared" si="46"/>
        <v>0</v>
      </c>
      <c r="AK41" s="70">
        <f t="shared" si="47"/>
        <v>0</v>
      </c>
      <c r="AL41" s="70" t="str">
        <f t="shared" si="48"/>
        <v/>
      </c>
      <c r="AM41" s="14"/>
      <c r="AO41" s="29">
        <v>384800</v>
      </c>
      <c r="AP41" s="29">
        <v>194</v>
      </c>
      <c r="AQ41" s="70">
        <f t="shared" si="31"/>
        <v>384800</v>
      </c>
      <c r="AR41" s="70">
        <f t="shared" si="32"/>
        <v>194</v>
      </c>
      <c r="AS41" s="70">
        <f t="shared" si="33"/>
        <v>5.0415800415800412E-4</v>
      </c>
      <c r="AV41" s="29">
        <v>252135</v>
      </c>
      <c r="AW41" s="29">
        <v>88</v>
      </c>
      <c r="AZ41" s="70">
        <f t="shared" si="64"/>
        <v>252135</v>
      </c>
      <c r="BA41" s="70">
        <f t="shared" si="65"/>
        <v>88</v>
      </c>
      <c r="BB41" s="70">
        <f t="shared" si="66"/>
        <v>3.4901937454141633E-4</v>
      </c>
      <c r="BC41" s="14"/>
      <c r="BE41" s="29">
        <v>164450</v>
      </c>
      <c r="BF41" s="29">
        <v>110</v>
      </c>
      <c r="BI41" s="70">
        <f t="shared" si="34"/>
        <v>164450</v>
      </c>
      <c r="BJ41" s="70">
        <f t="shared" si="35"/>
        <v>110</v>
      </c>
      <c r="BK41" s="70">
        <f t="shared" si="36"/>
        <v>6.6889632107023408E-4</v>
      </c>
      <c r="BN41" s="29">
        <v>864610</v>
      </c>
      <c r="BO41" s="29">
        <v>233</v>
      </c>
      <c r="BQ41" s="29"/>
      <c r="BR41" s="70">
        <f t="shared" si="52"/>
        <v>864610</v>
      </c>
      <c r="BS41" s="70">
        <f t="shared" si="53"/>
        <v>233</v>
      </c>
      <c r="BT41" s="70">
        <f t="shared" si="54"/>
        <v>2.6948566405662666E-4</v>
      </c>
      <c r="BU41" s="14"/>
      <c r="BV41" s="14"/>
      <c r="BW41" s="29">
        <v>796510</v>
      </c>
      <c r="BX41" s="29">
        <v>574</v>
      </c>
      <c r="BY41" s="29"/>
      <c r="BZ41" s="29"/>
      <c r="CA41" s="70">
        <f t="shared" si="55"/>
        <v>796510</v>
      </c>
      <c r="CB41" s="70">
        <f t="shared" si="56"/>
        <v>574</v>
      </c>
      <c r="CC41" s="70">
        <f t="shared" si="57"/>
        <v>7.2064380861508329E-4</v>
      </c>
      <c r="CD41" s="14"/>
      <c r="CE41" s="14"/>
      <c r="CF41" s="29">
        <v>31076</v>
      </c>
      <c r="CG41" s="29">
        <v>291</v>
      </c>
      <c r="CI41" s="29"/>
      <c r="CJ41" s="70">
        <f t="shared" si="58"/>
        <v>31076</v>
      </c>
      <c r="CK41" s="70">
        <f t="shared" si="59"/>
        <v>291</v>
      </c>
      <c r="CL41" s="70">
        <f t="shared" si="60"/>
        <v>9.3641395288968973E-3</v>
      </c>
      <c r="CM41" s="14"/>
      <c r="CN41" s="14"/>
      <c r="CO41" s="29"/>
      <c r="CP41" s="29"/>
      <c r="CQ41" s="29"/>
      <c r="CR41" s="29"/>
      <c r="CS41" s="70">
        <f t="shared" si="61"/>
        <v>0</v>
      </c>
      <c r="CT41" s="70">
        <f t="shared" si="62"/>
        <v>0</v>
      </c>
      <c r="CU41" s="70" t="str">
        <f t="shared" si="63"/>
        <v/>
      </c>
    </row>
    <row r="42" spans="1:99" s="2" customFormat="1" x14ac:dyDescent="0.3">
      <c r="A42" s="46" t="s">
        <v>36</v>
      </c>
      <c r="B42" s="14" t="s">
        <v>63</v>
      </c>
      <c r="C42" s="14"/>
      <c r="D42" s="14"/>
      <c r="E42" s="29">
        <v>36653</v>
      </c>
      <c r="F42" s="29">
        <v>246</v>
      </c>
      <c r="G42" s="29"/>
      <c r="H42" s="29"/>
      <c r="I42" s="70">
        <f t="shared" si="37"/>
        <v>36653</v>
      </c>
      <c r="J42" s="70">
        <f t="shared" si="38"/>
        <v>246</v>
      </c>
      <c r="K42" s="70">
        <f t="shared" si="39"/>
        <v>6.7115925026600826E-3</v>
      </c>
      <c r="L42" s="14"/>
      <c r="M42" s="14"/>
      <c r="N42" s="29">
        <v>4921</v>
      </c>
      <c r="O42" s="29">
        <v>135</v>
      </c>
      <c r="P42" s="29"/>
      <c r="Q42" s="29"/>
      <c r="R42" s="70">
        <f t="shared" si="40"/>
        <v>4921</v>
      </c>
      <c r="S42" s="70">
        <f t="shared" si="41"/>
        <v>135</v>
      </c>
      <c r="T42" s="70">
        <f t="shared" si="42"/>
        <v>2.7433448486080064E-2</v>
      </c>
      <c r="U42" s="29"/>
      <c r="V42" s="29"/>
      <c r="W42" s="29">
        <v>7059</v>
      </c>
      <c r="X42" s="29">
        <v>112</v>
      </c>
      <c r="Z42" s="29"/>
      <c r="AA42" s="70">
        <f t="shared" si="43"/>
        <v>7059</v>
      </c>
      <c r="AB42" s="70">
        <f t="shared" si="44"/>
        <v>112</v>
      </c>
      <c r="AC42" s="70">
        <f t="shared" si="45"/>
        <v>1.586627000991642E-2</v>
      </c>
      <c r="AF42" s="29">
        <v>20104</v>
      </c>
      <c r="AG42" s="29">
        <v>448</v>
      </c>
      <c r="AH42" s="29"/>
      <c r="AI42" s="29"/>
      <c r="AJ42" s="70">
        <f t="shared" si="46"/>
        <v>20104</v>
      </c>
      <c r="AK42" s="70">
        <f t="shared" si="47"/>
        <v>448</v>
      </c>
      <c r="AL42" s="70">
        <f t="shared" si="48"/>
        <v>2.2284122562674095E-2</v>
      </c>
      <c r="AM42" s="14"/>
      <c r="AO42" s="29">
        <v>27248</v>
      </c>
      <c r="AP42" s="29">
        <v>515</v>
      </c>
      <c r="AQ42" s="70">
        <f t="shared" si="31"/>
        <v>27248</v>
      </c>
      <c r="AR42" s="70">
        <f t="shared" si="32"/>
        <v>515</v>
      </c>
      <c r="AS42" s="70">
        <f t="shared" si="33"/>
        <v>1.8900469759248386E-2</v>
      </c>
      <c r="AV42" s="29">
        <v>25207</v>
      </c>
      <c r="AW42" s="29">
        <v>647</v>
      </c>
      <c r="AX42" s="14"/>
      <c r="AY42" s="14"/>
      <c r="AZ42" s="70">
        <f t="shared" si="64"/>
        <v>25207</v>
      </c>
      <c r="BA42" s="70">
        <f t="shared" si="65"/>
        <v>647</v>
      </c>
      <c r="BB42" s="70">
        <f t="shared" si="66"/>
        <v>2.5667473320902925E-2</v>
      </c>
      <c r="BC42" s="14"/>
      <c r="BE42" s="29">
        <v>18785</v>
      </c>
      <c r="BF42" s="29">
        <v>370</v>
      </c>
      <c r="BG42" s="14"/>
      <c r="BH42" s="14"/>
      <c r="BI42" s="70">
        <f t="shared" si="34"/>
        <v>18785</v>
      </c>
      <c r="BJ42" s="70">
        <f t="shared" si="35"/>
        <v>370</v>
      </c>
      <c r="BK42" s="70">
        <f t="shared" si="36"/>
        <v>1.9696566409369176E-2</v>
      </c>
      <c r="BL42" s="14"/>
      <c r="BM42" s="14"/>
      <c r="BN42" s="29">
        <v>14391</v>
      </c>
      <c r="BO42" s="29">
        <v>228</v>
      </c>
      <c r="BQ42" s="29"/>
      <c r="BR42" s="70">
        <f t="shared" si="52"/>
        <v>14391</v>
      </c>
      <c r="BS42" s="70">
        <f t="shared" si="53"/>
        <v>228</v>
      </c>
      <c r="BT42" s="70">
        <f t="shared" si="54"/>
        <v>1.5843235355430477E-2</v>
      </c>
      <c r="BU42" s="14"/>
      <c r="BV42" s="14"/>
      <c r="BW42" s="29">
        <v>31278</v>
      </c>
      <c r="BX42" s="29">
        <v>927</v>
      </c>
      <c r="BY42" s="29"/>
      <c r="BZ42" s="29"/>
      <c r="CA42" s="70">
        <f t="shared" si="55"/>
        <v>31278</v>
      </c>
      <c r="CB42" s="70">
        <f t="shared" si="56"/>
        <v>927</v>
      </c>
      <c r="CC42" s="70">
        <f t="shared" si="57"/>
        <v>2.9637444849414923E-2</v>
      </c>
      <c r="CD42" s="14"/>
      <c r="CE42" s="14"/>
      <c r="CF42" s="29">
        <v>87119</v>
      </c>
      <c r="CG42" s="29">
        <v>611</v>
      </c>
      <c r="CI42" s="29"/>
      <c r="CJ42" s="70">
        <f t="shared" si="58"/>
        <v>87119</v>
      </c>
      <c r="CK42" s="70">
        <f t="shared" si="59"/>
        <v>611</v>
      </c>
      <c r="CL42" s="70">
        <f t="shared" si="60"/>
        <v>7.0133954705632528E-3</v>
      </c>
      <c r="CM42" s="14"/>
      <c r="CN42" s="14"/>
      <c r="CO42" s="29">
        <v>16939</v>
      </c>
      <c r="CP42" s="29">
        <v>505</v>
      </c>
      <c r="CQ42" s="29"/>
      <c r="CR42" s="29"/>
      <c r="CS42" s="70">
        <f t="shared" si="61"/>
        <v>16939</v>
      </c>
      <c r="CT42" s="70">
        <f t="shared" si="62"/>
        <v>505</v>
      </c>
      <c r="CU42" s="70">
        <f t="shared" si="63"/>
        <v>2.9812857901883229E-2</v>
      </c>
    </row>
    <row r="43" spans="1:99" s="2" customFormat="1" x14ac:dyDescent="0.3">
      <c r="A43" s="46" t="s">
        <v>154</v>
      </c>
      <c r="B43" s="14" t="s">
        <v>63</v>
      </c>
      <c r="C43" s="14"/>
      <c r="D43" s="14"/>
      <c r="E43" s="29">
        <v>133945</v>
      </c>
      <c r="F43" s="29">
        <v>838</v>
      </c>
      <c r="G43" s="29"/>
      <c r="H43" s="29"/>
      <c r="I43" s="70">
        <f t="shared" si="37"/>
        <v>133945</v>
      </c>
      <c r="J43" s="70">
        <f t="shared" si="38"/>
        <v>838</v>
      </c>
      <c r="K43" s="70">
        <f t="shared" si="39"/>
        <v>6.2562992272947853E-3</v>
      </c>
      <c r="L43" s="14"/>
      <c r="M43" s="14"/>
      <c r="N43" s="29">
        <v>89245</v>
      </c>
      <c r="O43" s="29">
        <v>1280</v>
      </c>
      <c r="P43" s="29"/>
      <c r="Q43" s="29"/>
      <c r="R43" s="70">
        <f t="shared" si="40"/>
        <v>89245</v>
      </c>
      <c r="S43" s="70">
        <f t="shared" si="41"/>
        <v>1280</v>
      </c>
      <c r="T43" s="70">
        <f t="shared" si="42"/>
        <v>1.4342540198330438E-2</v>
      </c>
      <c r="U43" s="29"/>
      <c r="V43" s="29"/>
      <c r="W43" s="29">
        <v>119743</v>
      </c>
      <c r="X43" s="29">
        <v>1237</v>
      </c>
      <c r="Z43" s="29"/>
      <c r="AA43" s="70">
        <f t="shared" si="43"/>
        <v>119743</v>
      </c>
      <c r="AB43" s="70">
        <f t="shared" si="44"/>
        <v>1237</v>
      </c>
      <c r="AC43" s="70">
        <f t="shared" si="45"/>
        <v>1.0330457730305739E-2</v>
      </c>
      <c r="AF43" s="29">
        <v>126126</v>
      </c>
      <c r="AG43" s="29">
        <v>1909</v>
      </c>
      <c r="AH43" s="29"/>
      <c r="AI43" s="29"/>
      <c r="AJ43" s="70">
        <f t="shared" si="46"/>
        <v>126126</v>
      </c>
      <c r="AK43" s="70">
        <f t="shared" si="47"/>
        <v>1909</v>
      </c>
      <c r="AL43" s="70">
        <f t="shared" si="48"/>
        <v>1.513565799280085E-2</v>
      </c>
      <c r="AM43" s="14"/>
      <c r="AO43" s="29">
        <v>109694</v>
      </c>
      <c r="AP43" s="29">
        <v>2033</v>
      </c>
      <c r="AQ43" s="70">
        <f t="shared" si="31"/>
        <v>109694</v>
      </c>
      <c r="AR43" s="70">
        <f t="shared" si="32"/>
        <v>2033</v>
      </c>
      <c r="AS43" s="70">
        <f t="shared" si="33"/>
        <v>1.8533374660418985E-2</v>
      </c>
      <c r="AV43" s="29">
        <v>201331</v>
      </c>
      <c r="AW43" s="29">
        <v>3648</v>
      </c>
      <c r="AX43" s="14"/>
      <c r="AY43" s="14"/>
      <c r="AZ43" s="70">
        <f t="shared" si="64"/>
        <v>201331</v>
      </c>
      <c r="BA43" s="70">
        <f t="shared" si="65"/>
        <v>3648</v>
      </c>
      <c r="BB43" s="70">
        <f t="shared" si="66"/>
        <v>1.8119415291236819E-2</v>
      </c>
      <c r="BC43" s="14"/>
      <c r="BE43" s="29">
        <v>18382</v>
      </c>
      <c r="BF43" s="29">
        <v>344</v>
      </c>
      <c r="BG43" s="14"/>
      <c r="BH43" s="14"/>
      <c r="BI43" s="70">
        <f t="shared" si="34"/>
        <v>18382</v>
      </c>
      <c r="BJ43" s="70">
        <f t="shared" si="35"/>
        <v>344</v>
      </c>
      <c r="BK43" s="70">
        <f t="shared" si="36"/>
        <v>1.8713959308018713E-2</v>
      </c>
      <c r="BL43" s="14"/>
      <c r="BM43" s="14"/>
      <c r="BN43" s="29">
        <v>79508</v>
      </c>
      <c r="BO43" s="29">
        <v>1500</v>
      </c>
      <c r="BQ43" s="29"/>
      <c r="BR43" s="70">
        <f t="shared" si="52"/>
        <v>79508</v>
      </c>
      <c r="BS43" s="70">
        <f t="shared" si="53"/>
        <v>1500</v>
      </c>
      <c r="BT43" s="70">
        <f t="shared" si="54"/>
        <v>1.8866026060270664E-2</v>
      </c>
      <c r="BU43" s="14"/>
      <c r="BV43" s="14"/>
      <c r="BW43" s="29">
        <v>71526</v>
      </c>
      <c r="BX43" s="29">
        <v>1383</v>
      </c>
      <c r="BY43" s="29"/>
      <c r="BZ43" s="29"/>
      <c r="CA43" s="70">
        <f t="shared" si="55"/>
        <v>71526</v>
      </c>
      <c r="CB43" s="70">
        <f t="shared" si="56"/>
        <v>1383</v>
      </c>
      <c r="CC43" s="70">
        <f t="shared" si="57"/>
        <v>1.9335626205855213E-2</v>
      </c>
      <c r="CD43" s="14"/>
      <c r="CE43" s="14"/>
      <c r="CF43" s="29">
        <v>136981</v>
      </c>
      <c r="CG43" s="29">
        <v>1875</v>
      </c>
      <c r="CI43" s="29"/>
      <c r="CJ43" s="70">
        <f t="shared" si="58"/>
        <v>136981</v>
      </c>
      <c r="CK43" s="70">
        <f t="shared" si="59"/>
        <v>1875</v>
      </c>
      <c r="CL43" s="70">
        <f t="shared" si="60"/>
        <v>1.3688029726750425E-2</v>
      </c>
      <c r="CM43" s="14"/>
      <c r="CN43" s="14"/>
      <c r="CO43" s="29">
        <v>187915</v>
      </c>
      <c r="CP43" s="29">
        <v>4552</v>
      </c>
      <c r="CQ43" s="29"/>
      <c r="CR43" s="29"/>
      <c r="CS43" s="70">
        <f t="shared" si="61"/>
        <v>187915</v>
      </c>
      <c r="CT43" s="70">
        <f t="shared" si="62"/>
        <v>4552</v>
      </c>
      <c r="CU43" s="70">
        <f t="shared" si="63"/>
        <v>2.4223718170449406E-2</v>
      </c>
    </row>
    <row r="44" spans="1:99" s="2" customFormat="1" x14ac:dyDescent="0.3">
      <c r="A44" s="46" t="s">
        <v>23</v>
      </c>
      <c r="B44" s="14" t="s">
        <v>3</v>
      </c>
      <c r="C44" s="14"/>
      <c r="D44" s="14"/>
      <c r="E44" s="29"/>
      <c r="F44" s="29"/>
      <c r="G44" s="29"/>
      <c r="H44" s="29"/>
      <c r="I44" s="70">
        <f t="shared" si="37"/>
        <v>0</v>
      </c>
      <c r="J44" s="70">
        <f t="shared" si="38"/>
        <v>0</v>
      </c>
      <c r="K44" s="70" t="str">
        <f t="shared" si="39"/>
        <v/>
      </c>
      <c r="L44" s="14"/>
      <c r="M44" s="14"/>
      <c r="N44" s="29"/>
      <c r="O44" s="29"/>
      <c r="P44" s="29"/>
      <c r="Q44" s="29"/>
      <c r="R44" s="70">
        <f t="shared" si="40"/>
        <v>0</v>
      </c>
      <c r="S44" s="70">
        <f t="shared" si="41"/>
        <v>0</v>
      </c>
      <c r="T44" s="70" t="str">
        <f t="shared" si="42"/>
        <v/>
      </c>
      <c r="U44" s="29"/>
      <c r="V44" s="29"/>
      <c r="W44" s="29">
        <v>1326652</v>
      </c>
      <c r="X44" s="29">
        <v>1322</v>
      </c>
      <c r="Z44" s="29"/>
      <c r="AA44" s="70">
        <f t="shared" si="43"/>
        <v>1326652</v>
      </c>
      <c r="AB44" s="70">
        <f t="shared" si="44"/>
        <v>1322</v>
      </c>
      <c r="AC44" s="70">
        <f t="shared" si="45"/>
        <v>9.9649342857056704E-4</v>
      </c>
      <c r="AF44" s="29"/>
      <c r="AG44" s="29"/>
      <c r="AH44" s="29"/>
      <c r="AI44" s="29"/>
      <c r="AJ44" s="70">
        <f t="shared" si="46"/>
        <v>0</v>
      </c>
      <c r="AK44" s="70">
        <f t="shared" si="47"/>
        <v>0</v>
      </c>
      <c r="AL44" s="70" t="str">
        <f t="shared" si="48"/>
        <v/>
      </c>
      <c r="AM44" s="14"/>
      <c r="AO44" s="29"/>
      <c r="AP44" s="29"/>
      <c r="AQ44" s="70">
        <f t="shared" si="31"/>
        <v>0</v>
      </c>
      <c r="AR44" s="70">
        <f t="shared" si="32"/>
        <v>0</v>
      </c>
      <c r="AS44" s="70" t="str">
        <f t="shared" si="33"/>
        <v/>
      </c>
      <c r="AV44" s="29"/>
      <c r="AW44" s="29"/>
      <c r="AX44" s="14"/>
      <c r="AY44" s="14"/>
      <c r="AZ44" s="70">
        <f t="shared" si="64"/>
        <v>0</v>
      </c>
      <c r="BA44" s="70">
        <f t="shared" si="65"/>
        <v>0</v>
      </c>
      <c r="BB44" s="70" t="str">
        <f t="shared" si="66"/>
        <v/>
      </c>
      <c r="BC44" s="14"/>
      <c r="BE44" s="29"/>
      <c r="BF44" s="29"/>
      <c r="BG44" s="14"/>
      <c r="BH44" s="14"/>
      <c r="BI44" s="70">
        <f t="shared" si="34"/>
        <v>0</v>
      </c>
      <c r="BJ44" s="70">
        <f t="shared" si="35"/>
        <v>0</v>
      </c>
      <c r="BK44" s="70" t="str">
        <f t="shared" si="36"/>
        <v/>
      </c>
      <c r="BL44" s="14"/>
      <c r="BM44" s="14"/>
      <c r="BN44" s="29"/>
      <c r="BO44" s="29"/>
      <c r="BQ44" s="29"/>
      <c r="BR44" s="70">
        <f t="shared" si="52"/>
        <v>0</v>
      </c>
      <c r="BS44" s="70">
        <f t="shared" si="53"/>
        <v>0</v>
      </c>
      <c r="BT44" s="70" t="str">
        <f t="shared" si="54"/>
        <v/>
      </c>
      <c r="BU44" s="14"/>
      <c r="BV44" s="14"/>
      <c r="BW44" s="29"/>
      <c r="BX44" s="29"/>
      <c r="BY44" s="29"/>
      <c r="BZ44" s="29"/>
      <c r="CA44" s="70">
        <f t="shared" si="55"/>
        <v>0</v>
      </c>
      <c r="CB44" s="70">
        <f t="shared" si="56"/>
        <v>0</v>
      </c>
      <c r="CC44" s="70" t="str">
        <f t="shared" si="57"/>
        <v/>
      </c>
      <c r="CD44" s="14"/>
      <c r="CE44" s="14"/>
      <c r="CF44" s="29"/>
      <c r="CG44" s="29"/>
      <c r="CI44" s="29"/>
      <c r="CJ44" s="70">
        <f t="shared" si="58"/>
        <v>0</v>
      </c>
      <c r="CK44" s="70">
        <f t="shared" si="59"/>
        <v>0</v>
      </c>
      <c r="CL44" s="70" t="str">
        <f t="shared" si="60"/>
        <v/>
      </c>
      <c r="CM44" s="14"/>
      <c r="CN44" s="14"/>
      <c r="CO44" s="29">
        <v>3205880</v>
      </c>
      <c r="CP44" s="29">
        <v>3804</v>
      </c>
      <c r="CQ44" s="29"/>
      <c r="CR44" s="29"/>
      <c r="CS44" s="70">
        <f t="shared" si="61"/>
        <v>3205880</v>
      </c>
      <c r="CT44" s="70">
        <f t="shared" si="62"/>
        <v>3804</v>
      </c>
      <c r="CU44" s="70">
        <f t="shared" si="63"/>
        <v>1.1865696782162776E-3</v>
      </c>
    </row>
    <row r="45" spans="1:99" s="2" customFormat="1" x14ac:dyDescent="0.3">
      <c r="A45" s="46" t="s">
        <v>142</v>
      </c>
      <c r="B45" s="14" t="s">
        <v>63</v>
      </c>
      <c r="C45" s="14"/>
      <c r="D45" s="14"/>
      <c r="E45" s="29"/>
      <c r="F45" s="29"/>
      <c r="G45" s="29"/>
      <c r="H45" s="29"/>
      <c r="I45" s="70">
        <f t="shared" si="37"/>
        <v>0</v>
      </c>
      <c r="J45" s="70">
        <f t="shared" si="38"/>
        <v>0</v>
      </c>
      <c r="K45" s="70" t="str">
        <f t="shared" si="39"/>
        <v/>
      </c>
      <c r="L45" s="14"/>
      <c r="M45" s="14"/>
      <c r="N45" s="29"/>
      <c r="O45" s="29"/>
      <c r="P45" s="29"/>
      <c r="Q45" s="29"/>
      <c r="R45" s="70">
        <f t="shared" si="40"/>
        <v>0</v>
      </c>
      <c r="S45" s="70">
        <f t="shared" si="41"/>
        <v>0</v>
      </c>
      <c r="T45" s="70" t="str">
        <f t="shared" si="42"/>
        <v/>
      </c>
      <c r="U45" s="29"/>
      <c r="V45" s="29"/>
      <c r="W45" s="29"/>
      <c r="X45" s="29"/>
      <c r="Z45" s="29"/>
      <c r="AA45" s="70">
        <f t="shared" si="43"/>
        <v>0</v>
      </c>
      <c r="AB45" s="70">
        <f t="shared" si="44"/>
        <v>0</v>
      </c>
      <c r="AC45" s="70" t="str">
        <f t="shared" si="45"/>
        <v/>
      </c>
      <c r="AF45" s="29">
        <v>2229</v>
      </c>
      <c r="AG45" s="29">
        <v>70</v>
      </c>
      <c r="AH45" s="29"/>
      <c r="AI45" s="29"/>
      <c r="AJ45" s="70">
        <f t="shared" si="46"/>
        <v>2229</v>
      </c>
      <c r="AK45" s="70">
        <f t="shared" si="47"/>
        <v>70</v>
      </c>
      <c r="AL45" s="70">
        <f t="shared" si="48"/>
        <v>3.1404217137729923E-2</v>
      </c>
      <c r="AM45" s="14"/>
      <c r="AO45" s="29">
        <v>1306</v>
      </c>
      <c r="AP45" s="29">
        <v>107</v>
      </c>
      <c r="AQ45" s="70">
        <f t="shared" si="31"/>
        <v>1306</v>
      </c>
      <c r="AR45" s="70">
        <f t="shared" si="32"/>
        <v>107</v>
      </c>
      <c r="AS45" s="70">
        <f t="shared" si="33"/>
        <v>8.1929555895865244E-2</v>
      </c>
      <c r="AV45" s="29">
        <v>2086</v>
      </c>
      <c r="AW45" s="29">
        <v>2457</v>
      </c>
      <c r="AX45" s="14"/>
      <c r="AY45" s="14"/>
      <c r="AZ45" s="70">
        <f t="shared" si="64"/>
        <v>2086</v>
      </c>
      <c r="BA45" s="70">
        <f t="shared" si="65"/>
        <v>2457</v>
      </c>
      <c r="BB45" s="70">
        <f t="shared" si="66"/>
        <v>1.1778523489932886</v>
      </c>
      <c r="BC45" s="14"/>
      <c r="BE45" s="29">
        <v>20</v>
      </c>
      <c r="BF45" s="29">
        <v>1</v>
      </c>
      <c r="BG45" s="14"/>
      <c r="BH45" s="14"/>
      <c r="BI45" s="70">
        <f t="shared" si="34"/>
        <v>20</v>
      </c>
      <c r="BJ45" s="70">
        <f t="shared" si="35"/>
        <v>1</v>
      </c>
      <c r="BK45" s="70">
        <f t="shared" si="36"/>
        <v>0.05</v>
      </c>
      <c r="BL45" s="14"/>
      <c r="BM45" s="14"/>
      <c r="BN45" s="29">
        <v>97</v>
      </c>
      <c r="BO45" s="29">
        <v>3</v>
      </c>
      <c r="BQ45" s="29"/>
      <c r="BR45" s="70">
        <f t="shared" si="52"/>
        <v>97</v>
      </c>
      <c r="BS45" s="70">
        <f t="shared" si="53"/>
        <v>3</v>
      </c>
      <c r="BT45" s="70">
        <f t="shared" si="54"/>
        <v>3.0927835051546393E-2</v>
      </c>
      <c r="BU45" s="14"/>
      <c r="BV45" s="14"/>
      <c r="BW45" s="29">
        <v>78</v>
      </c>
      <c r="BX45" s="29">
        <v>3</v>
      </c>
      <c r="BY45" s="29"/>
      <c r="BZ45" s="29"/>
      <c r="CA45" s="70">
        <f t="shared" si="55"/>
        <v>78</v>
      </c>
      <c r="CB45" s="70">
        <f t="shared" si="56"/>
        <v>3</v>
      </c>
      <c r="CC45" s="70">
        <f t="shared" si="57"/>
        <v>3.8461538461538464E-2</v>
      </c>
      <c r="CD45" s="14"/>
      <c r="CE45" s="14"/>
      <c r="CF45" s="29">
        <v>585</v>
      </c>
      <c r="CG45" s="29">
        <v>26</v>
      </c>
      <c r="CI45" s="29"/>
      <c r="CJ45" s="70">
        <f t="shared" si="58"/>
        <v>585</v>
      </c>
      <c r="CK45" s="70">
        <f t="shared" si="59"/>
        <v>26</v>
      </c>
      <c r="CL45" s="70">
        <f t="shared" si="60"/>
        <v>4.4444444444444446E-2</v>
      </c>
      <c r="CM45" s="14"/>
      <c r="CN45" s="14"/>
      <c r="CO45" s="29">
        <v>130</v>
      </c>
      <c r="CP45" s="29">
        <v>5</v>
      </c>
      <c r="CQ45" s="29"/>
      <c r="CR45" s="29"/>
      <c r="CS45" s="70">
        <f t="shared" si="61"/>
        <v>130</v>
      </c>
      <c r="CT45" s="70">
        <f t="shared" si="62"/>
        <v>5</v>
      </c>
      <c r="CU45" s="70">
        <f t="shared" si="63"/>
        <v>3.8461538461538464E-2</v>
      </c>
    </row>
    <row r="46" spans="1:99" s="2" customFormat="1" x14ac:dyDescent="0.3">
      <c r="A46" s="46" t="s">
        <v>144</v>
      </c>
      <c r="B46" s="14" t="s">
        <v>63</v>
      </c>
      <c r="C46" s="14"/>
      <c r="D46" s="14"/>
      <c r="E46" s="29">
        <v>806851</v>
      </c>
      <c r="F46" s="29">
        <v>2966</v>
      </c>
      <c r="G46" s="29"/>
      <c r="H46" s="29"/>
      <c r="I46" s="70">
        <f t="shared" si="37"/>
        <v>806851</v>
      </c>
      <c r="J46" s="70">
        <f t="shared" si="38"/>
        <v>2966</v>
      </c>
      <c r="K46" s="70">
        <f t="shared" si="39"/>
        <v>3.6760194881087093E-3</v>
      </c>
      <c r="L46" s="14"/>
      <c r="M46" s="14"/>
      <c r="N46" s="29">
        <v>10244286</v>
      </c>
      <c r="O46" s="29">
        <v>54716</v>
      </c>
      <c r="P46" s="29"/>
      <c r="Q46" s="29"/>
      <c r="R46" s="70">
        <f t="shared" si="40"/>
        <v>10244286</v>
      </c>
      <c r="S46" s="70">
        <f t="shared" si="41"/>
        <v>54716</v>
      </c>
      <c r="T46" s="70">
        <f t="shared" si="42"/>
        <v>5.3411238225875377E-3</v>
      </c>
      <c r="U46" s="29"/>
      <c r="V46" s="29"/>
      <c r="W46" s="29">
        <v>11688248</v>
      </c>
      <c r="X46" s="29">
        <v>51214</v>
      </c>
      <c r="Z46" s="29"/>
      <c r="AA46" s="70">
        <f t="shared" si="43"/>
        <v>11688248</v>
      </c>
      <c r="AB46" s="70">
        <f t="shared" si="44"/>
        <v>51214</v>
      </c>
      <c r="AC46" s="70">
        <f t="shared" si="45"/>
        <v>4.3816660974339353E-3</v>
      </c>
      <c r="AF46" s="29">
        <v>12516484</v>
      </c>
      <c r="AG46" s="29">
        <v>59382</v>
      </c>
      <c r="AH46" s="29"/>
      <c r="AI46" s="29"/>
      <c r="AJ46" s="70">
        <f t="shared" si="46"/>
        <v>12516484</v>
      </c>
      <c r="AK46" s="70">
        <f t="shared" si="47"/>
        <v>59382</v>
      </c>
      <c r="AL46" s="70">
        <f t="shared" si="48"/>
        <v>4.744303591967201E-3</v>
      </c>
      <c r="AM46" s="14"/>
      <c r="AO46" s="29">
        <v>25314043</v>
      </c>
      <c r="AP46" s="29">
        <v>101950</v>
      </c>
      <c r="AQ46" s="70">
        <f t="shared" si="31"/>
        <v>25314043</v>
      </c>
      <c r="AR46" s="70">
        <f t="shared" si="32"/>
        <v>101950</v>
      </c>
      <c r="AS46" s="70">
        <f t="shared" si="33"/>
        <v>4.0274088181014786E-3</v>
      </c>
      <c r="AV46" s="29">
        <v>17840400</v>
      </c>
      <c r="AW46" s="29">
        <v>99172</v>
      </c>
      <c r="AX46" s="14"/>
      <c r="AY46" s="14"/>
      <c r="AZ46" s="70">
        <f t="shared" si="64"/>
        <v>17840400</v>
      </c>
      <c r="BA46" s="70">
        <f t="shared" si="65"/>
        <v>99172</v>
      </c>
      <c r="BB46" s="70">
        <f t="shared" si="66"/>
        <v>5.5588439721082489E-3</v>
      </c>
      <c r="BC46" s="14"/>
      <c r="BE46" s="29">
        <v>12688305</v>
      </c>
      <c r="BF46" s="29">
        <v>80692</v>
      </c>
      <c r="BG46" s="14"/>
      <c r="BH46" s="14"/>
      <c r="BI46" s="70">
        <f t="shared" si="34"/>
        <v>12688305</v>
      </c>
      <c r="BJ46" s="70">
        <f t="shared" si="35"/>
        <v>80692</v>
      </c>
      <c r="BK46" s="70">
        <f t="shared" si="36"/>
        <v>6.3595570882005121E-3</v>
      </c>
      <c r="BL46" s="14"/>
      <c r="BM46" s="14"/>
      <c r="BN46" s="29">
        <v>34245094</v>
      </c>
      <c r="BO46" s="29">
        <v>134823</v>
      </c>
      <c r="BQ46" s="29"/>
      <c r="BR46" s="70">
        <f t="shared" si="52"/>
        <v>34245094</v>
      </c>
      <c r="BS46" s="70">
        <f t="shared" si="53"/>
        <v>134823</v>
      </c>
      <c r="BT46" s="70">
        <f t="shared" si="54"/>
        <v>3.9370018958044036E-3</v>
      </c>
      <c r="BU46" s="14"/>
      <c r="BV46" s="14"/>
      <c r="BW46" s="29">
        <v>15236480</v>
      </c>
      <c r="BX46" s="29">
        <v>130350</v>
      </c>
      <c r="BY46" s="29"/>
      <c r="BZ46" s="29"/>
      <c r="CA46" s="70">
        <f t="shared" si="55"/>
        <v>15236480</v>
      </c>
      <c r="CB46" s="70">
        <f t="shared" si="56"/>
        <v>130350</v>
      </c>
      <c r="CC46" s="70">
        <f t="shared" si="57"/>
        <v>8.5551255933128904E-3</v>
      </c>
      <c r="CD46" s="14"/>
      <c r="CE46" s="14"/>
      <c r="CF46" s="29">
        <v>35818575</v>
      </c>
      <c r="CG46" s="29">
        <v>234012</v>
      </c>
      <c r="CI46" s="29"/>
      <c r="CJ46" s="70">
        <f t="shared" si="58"/>
        <v>35818575</v>
      </c>
      <c r="CK46" s="70">
        <f t="shared" si="59"/>
        <v>234012</v>
      </c>
      <c r="CL46" s="70">
        <f t="shared" si="60"/>
        <v>6.5332582326348828E-3</v>
      </c>
      <c r="CM46" s="14"/>
      <c r="CN46" s="14"/>
      <c r="CO46" s="29">
        <v>21791217</v>
      </c>
      <c r="CP46" s="29">
        <v>158626</v>
      </c>
      <c r="CQ46" s="29"/>
      <c r="CR46" s="29"/>
      <c r="CS46" s="70">
        <f t="shared" si="61"/>
        <v>21791217</v>
      </c>
      <c r="CT46" s="70">
        <f t="shared" si="62"/>
        <v>158626</v>
      </c>
      <c r="CU46" s="70">
        <f t="shared" si="63"/>
        <v>7.2793547969349304E-3</v>
      </c>
    </row>
    <row r="47" spans="1:99" s="2" customFormat="1" x14ac:dyDescent="0.3">
      <c r="A47" s="46" t="s">
        <v>52</v>
      </c>
      <c r="B47" s="14" t="s">
        <v>63</v>
      </c>
      <c r="C47" s="14"/>
      <c r="D47" s="14"/>
      <c r="E47" s="29"/>
      <c r="F47" s="29"/>
      <c r="G47" s="29"/>
      <c r="H47" s="29"/>
      <c r="I47" s="70">
        <f t="shared" si="37"/>
        <v>0</v>
      </c>
      <c r="J47" s="70">
        <f t="shared" si="38"/>
        <v>0</v>
      </c>
      <c r="K47" s="70" t="str">
        <f t="shared" si="39"/>
        <v/>
      </c>
      <c r="L47" s="14"/>
      <c r="M47" s="14"/>
      <c r="N47" s="29"/>
      <c r="O47" s="29"/>
      <c r="P47" s="29"/>
      <c r="Q47" s="29"/>
      <c r="R47" s="70">
        <f t="shared" si="40"/>
        <v>0</v>
      </c>
      <c r="S47" s="70">
        <f t="shared" si="41"/>
        <v>0</v>
      </c>
      <c r="T47" s="70" t="str">
        <f t="shared" si="42"/>
        <v/>
      </c>
      <c r="U47" s="29"/>
      <c r="V47" s="29"/>
      <c r="W47" s="29"/>
      <c r="X47" s="29"/>
      <c r="Z47" s="29"/>
      <c r="AA47" s="70">
        <f t="shared" si="43"/>
        <v>0</v>
      </c>
      <c r="AB47" s="70">
        <f t="shared" si="44"/>
        <v>0</v>
      </c>
      <c r="AC47" s="70" t="str">
        <f t="shared" si="45"/>
        <v/>
      </c>
      <c r="AF47" s="29">
        <v>4173</v>
      </c>
      <c r="AG47" s="29">
        <v>209</v>
      </c>
      <c r="AH47" s="29"/>
      <c r="AI47" s="29"/>
      <c r="AJ47" s="70">
        <f t="shared" si="46"/>
        <v>4173</v>
      </c>
      <c r="AK47" s="70">
        <f t="shared" si="47"/>
        <v>209</v>
      </c>
      <c r="AL47" s="70">
        <f t="shared" si="48"/>
        <v>5.0083872513779056E-2</v>
      </c>
      <c r="AM47" s="14"/>
      <c r="AO47" s="29">
        <v>3380</v>
      </c>
      <c r="AP47" s="29">
        <v>98</v>
      </c>
      <c r="AQ47" s="70">
        <f t="shared" si="31"/>
        <v>3380</v>
      </c>
      <c r="AR47" s="70">
        <f t="shared" si="32"/>
        <v>98</v>
      </c>
      <c r="AS47" s="70">
        <f t="shared" si="33"/>
        <v>2.8994082840236687E-2</v>
      </c>
      <c r="AV47" s="29">
        <v>18804</v>
      </c>
      <c r="AW47" s="29">
        <v>1077</v>
      </c>
      <c r="AX47" s="14"/>
      <c r="AY47" s="14"/>
      <c r="AZ47" s="70">
        <f t="shared" si="64"/>
        <v>18804</v>
      </c>
      <c r="BA47" s="70">
        <f t="shared" si="65"/>
        <v>1077</v>
      </c>
      <c r="BB47" s="70">
        <f t="shared" si="66"/>
        <v>5.7275047862156987E-2</v>
      </c>
      <c r="BC47" s="14"/>
      <c r="BE47" s="29">
        <v>5233</v>
      </c>
      <c r="BF47" s="29">
        <v>146</v>
      </c>
      <c r="BG47" s="14"/>
      <c r="BH47" s="14"/>
      <c r="BI47" s="70">
        <f t="shared" si="34"/>
        <v>5233</v>
      </c>
      <c r="BJ47" s="70">
        <f t="shared" si="35"/>
        <v>146</v>
      </c>
      <c r="BK47" s="70">
        <f t="shared" si="36"/>
        <v>2.7899866233518058E-2</v>
      </c>
      <c r="BL47" s="14"/>
      <c r="BM47" s="14"/>
      <c r="BN47" s="29">
        <v>7644</v>
      </c>
      <c r="BO47" s="29">
        <v>155</v>
      </c>
      <c r="BQ47" s="29"/>
      <c r="BR47" s="70">
        <f t="shared" si="52"/>
        <v>7644</v>
      </c>
      <c r="BS47" s="70">
        <f t="shared" si="53"/>
        <v>155</v>
      </c>
      <c r="BT47" s="70">
        <f t="shared" si="54"/>
        <v>2.0277341705913134E-2</v>
      </c>
      <c r="BU47" s="14"/>
      <c r="BV47" s="14"/>
      <c r="BW47" s="29"/>
      <c r="BX47" s="29"/>
      <c r="BY47" s="29"/>
      <c r="BZ47" s="29"/>
      <c r="CA47" s="70">
        <f t="shared" si="55"/>
        <v>0</v>
      </c>
      <c r="CB47" s="70">
        <f t="shared" si="56"/>
        <v>0</v>
      </c>
      <c r="CC47" s="70" t="str">
        <f t="shared" si="57"/>
        <v/>
      </c>
      <c r="CD47" s="14"/>
      <c r="CE47" s="14"/>
      <c r="CF47" s="29">
        <v>14313</v>
      </c>
      <c r="CG47" s="29">
        <v>999</v>
      </c>
      <c r="CI47" s="29"/>
      <c r="CJ47" s="70">
        <f t="shared" si="58"/>
        <v>14313</v>
      </c>
      <c r="CK47" s="70">
        <f t="shared" si="59"/>
        <v>999</v>
      </c>
      <c r="CL47" s="70">
        <f t="shared" si="60"/>
        <v>6.9796688325298686E-2</v>
      </c>
      <c r="CM47" s="14"/>
      <c r="CN47" s="14"/>
      <c r="CO47" s="29">
        <v>15119</v>
      </c>
      <c r="CP47" s="29">
        <v>500</v>
      </c>
      <c r="CQ47" s="29"/>
      <c r="CR47" s="29"/>
      <c r="CS47" s="70">
        <f t="shared" si="61"/>
        <v>15119</v>
      </c>
      <c r="CT47" s="70">
        <f t="shared" si="62"/>
        <v>500</v>
      </c>
      <c r="CU47" s="70">
        <f t="shared" si="63"/>
        <v>3.3070970302268667E-2</v>
      </c>
    </row>
    <row r="48" spans="1:99" s="2" customFormat="1" x14ac:dyDescent="0.3">
      <c r="A48" s="46" t="s">
        <v>53</v>
      </c>
      <c r="B48" s="14" t="s">
        <v>63</v>
      </c>
      <c r="C48" s="14"/>
      <c r="D48" s="14"/>
      <c r="E48" s="29">
        <v>14300</v>
      </c>
      <c r="F48" s="29">
        <v>30</v>
      </c>
      <c r="G48" s="29"/>
      <c r="H48" s="29"/>
      <c r="I48" s="70">
        <f t="shared" si="37"/>
        <v>14300</v>
      </c>
      <c r="J48" s="70">
        <f t="shared" si="38"/>
        <v>30</v>
      </c>
      <c r="K48" s="70">
        <f t="shared" si="39"/>
        <v>2.0979020979020979E-3</v>
      </c>
      <c r="L48" s="14"/>
      <c r="M48" s="14"/>
      <c r="N48" s="29">
        <v>33365</v>
      </c>
      <c r="O48" s="29">
        <v>163</v>
      </c>
      <c r="P48" s="29"/>
      <c r="Q48" s="29"/>
      <c r="R48" s="70">
        <f t="shared" si="40"/>
        <v>33365</v>
      </c>
      <c r="S48" s="70">
        <f t="shared" si="41"/>
        <v>163</v>
      </c>
      <c r="T48" s="70">
        <f t="shared" si="42"/>
        <v>4.8853589090364158E-3</v>
      </c>
      <c r="U48" s="29"/>
      <c r="V48" s="29"/>
      <c r="W48" s="29"/>
      <c r="X48" s="29"/>
      <c r="Y48" s="29"/>
      <c r="Z48" s="29"/>
      <c r="AA48" s="70">
        <f t="shared" si="43"/>
        <v>0</v>
      </c>
      <c r="AB48" s="70">
        <f t="shared" si="44"/>
        <v>0</v>
      </c>
      <c r="AC48" s="70" t="str">
        <f t="shared" si="45"/>
        <v/>
      </c>
      <c r="AF48" s="29"/>
      <c r="AG48" s="29"/>
      <c r="AH48" s="29"/>
      <c r="AI48" s="29"/>
      <c r="AJ48" s="70">
        <f t="shared" si="46"/>
        <v>0</v>
      </c>
      <c r="AK48" s="70">
        <f t="shared" si="47"/>
        <v>0</v>
      </c>
      <c r="AL48" s="70" t="str">
        <f t="shared" si="48"/>
        <v/>
      </c>
      <c r="AM48" s="14"/>
      <c r="AO48" s="29"/>
      <c r="AP48" s="29"/>
      <c r="AQ48" s="70">
        <f t="shared" si="31"/>
        <v>0</v>
      </c>
      <c r="AR48" s="70">
        <f t="shared" si="32"/>
        <v>0</v>
      </c>
      <c r="AS48" s="70" t="str">
        <f t="shared" si="33"/>
        <v/>
      </c>
      <c r="AV48" s="29"/>
      <c r="AW48" s="29"/>
      <c r="AX48" s="14"/>
      <c r="AY48" s="14"/>
      <c r="AZ48" s="70">
        <f t="shared" si="64"/>
        <v>0</v>
      </c>
      <c r="BA48" s="70">
        <f t="shared" si="65"/>
        <v>0</v>
      </c>
      <c r="BB48" s="70" t="str">
        <f t="shared" si="66"/>
        <v/>
      </c>
      <c r="BC48" s="14"/>
      <c r="BE48" s="29">
        <v>27332344</v>
      </c>
      <c r="BF48" s="29">
        <v>42922</v>
      </c>
      <c r="BG48" s="14"/>
      <c r="BH48" s="14"/>
      <c r="BI48" s="70">
        <f t="shared" si="34"/>
        <v>27332344</v>
      </c>
      <c r="BJ48" s="70">
        <f t="shared" si="35"/>
        <v>42922</v>
      </c>
      <c r="BK48" s="70">
        <f t="shared" si="36"/>
        <v>1.5703739130460235E-3</v>
      </c>
      <c r="BL48" s="14"/>
      <c r="BM48" s="14"/>
      <c r="BN48" s="29">
        <v>12839910</v>
      </c>
      <c r="BO48" s="29">
        <v>24416</v>
      </c>
      <c r="BQ48" s="29"/>
      <c r="BR48" s="70">
        <f t="shared" si="52"/>
        <v>12839910</v>
      </c>
      <c r="BS48" s="70">
        <f t="shared" si="53"/>
        <v>24416</v>
      </c>
      <c r="BT48" s="70">
        <f t="shared" si="54"/>
        <v>1.9015709611671732E-3</v>
      </c>
      <c r="BU48" s="14"/>
      <c r="BV48" s="14"/>
      <c r="BW48" s="29">
        <v>10140344</v>
      </c>
      <c r="BX48" s="29">
        <v>30624</v>
      </c>
      <c r="BY48" s="29"/>
      <c r="BZ48" s="29"/>
      <c r="CA48" s="70">
        <f t="shared" si="55"/>
        <v>10140344</v>
      </c>
      <c r="CB48" s="70">
        <f t="shared" si="56"/>
        <v>30624</v>
      </c>
      <c r="CC48" s="70">
        <f t="shared" si="57"/>
        <v>3.0200158890073157E-3</v>
      </c>
      <c r="CD48" s="14"/>
      <c r="CE48" s="14"/>
      <c r="CF48" s="29">
        <v>3382802</v>
      </c>
      <c r="CG48" s="29">
        <v>1197</v>
      </c>
      <c r="CI48" s="29"/>
      <c r="CJ48" s="70">
        <f t="shared" si="58"/>
        <v>3382802</v>
      </c>
      <c r="CK48" s="70">
        <f t="shared" si="59"/>
        <v>1197</v>
      </c>
      <c r="CL48" s="70">
        <f t="shared" si="60"/>
        <v>3.5384867337786842E-4</v>
      </c>
      <c r="CM48" s="14"/>
      <c r="CN48" s="14"/>
      <c r="CO48" s="29">
        <v>5791898</v>
      </c>
      <c r="CP48" s="29">
        <v>19379</v>
      </c>
      <c r="CQ48" s="29"/>
      <c r="CR48" s="29"/>
      <c r="CS48" s="70">
        <f t="shared" si="61"/>
        <v>5791898</v>
      </c>
      <c r="CT48" s="70">
        <f t="shared" si="62"/>
        <v>19379</v>
      </c>
      <c r="CU48" s="70">
        <f t="shared" si="63"/>
        <v>3.3458807458280515E-3</v>
      </c>
    </row>
    <row r="49" spans="1:99" s="2" customFormat="1" x14ac:dyDescent="0.3">
      <c r="A49" s="46" t="s">
        <v>59</v>
      </c>
      <c r="B49" s="14" t="s">
        <v>63</v>
      </c>
      <c r="C49" s="14"/>
      <c r="D49" s="14"/>
      <c r="E49" s="29">
        <v>16386</v>
      </c>
      <c r="F49" s="29">
        <v>151</v>
      </c>
      <c r="G49" s="29"/>
      <c r="H49" s="29"/>
      <c r="I49" s="70">
        <f t="shared" si="37"/>
        <v>16386</v>
      </c>
      <c r="J49" s="70">
        <f t="shared" si="38"/>
        <v>151</v>
      </c>
      <c r="K49" s="70">
        <f t="shared" si="39"/>
        <v>9.2151836933968018E-3</v>
      </c>
      <c r="L49" s="14"/>
      <c r="M49" s="14"/>
      <c r="N49" s="29">
        <v>13462</v>
      </c>
      <c r="O49" s="29">
        <v>181</v>
      </c>
      <c r="P49" s="29"/>
      <c r="Q49" s="29"/>
      <c r="R49" s="70">
        <f t="shared" si="40"/>
        <v>13462</v>
      </c>
      <c r="S49" s="70">
        <f t="shared" si="41"/>
        <v>181</v>
      </c>
      <c r="T49" s="70">
        <f t="shared" si="42"/>
        <v>1.3445253305600952E-2</v>
      </c>
      <c r="U49" s="29"/>
      <c r="V49" s="29"/>
      <c r="W49" s="29"/>
      <c r="X49" s="29"/>
      <c r="Y49" s="29"/>
      <c r="Z49" s="29"/>
      <c r="AA49" s="70">
        <f t="shared" si="43"/>
        <v>0</v>
      </c>
      <c r="AB49" s="70">
        <f t="shared" si="44"/>
        <v>0</v>
      </c>
      <c r="AC49" s="70" t="str">
        <f t="shared" si="45"/>
        <v/>
      </c>
      <c r="AF49" s="29"/>
      <c r="AG49" s="29"/>
      <c r="AH49" s="29"/>
      <c r="AI49" s="29"/>
      <c r="AJ49" s="70">
        <f t="shared" si="46"/>
        <v>0</v>
      </c>
      <c r="AK49" s="70">
        <f t="shared" si="47"/>
        <v>0</v>
      </c>
      <c r="AL49" s="70" t="str">
        <f t="shared" si="48"/>
        <v/>
      </c>
      <c r="AM49" s="14"/>
      <c r="AO49" s="29"/>
      <c r="AP49" s="29"/>
      <c r="AQ49" s="70">
        <f t="shared" si="31"/>
        <v>0</v>
      </c>
      <c r="AR49" s="70">
        <f t="shared" si="32"/>
        <v>0</v>
      </c>
      <c r="AS49" s="70" t="str">
        <f t="shared" si="33"/>
        <v/>
      </c>
      <c r="AV49" s="29"/>
      <c r="AW49" s="29">
        <v>508</v>
      </c>
      <c r="AX49" s="14"/>
      <c r="AY49" s="14"/>
      <c r="AZ49" s="70">
        <f t="shared" si="64"/>
        <v>0</v>
      </c>
      <c r="BA49" s="70">
        <f t="shared" si="65"/>
        <v>508</v>
      </c>
      <c r="BB49" s="70" t="str">
        <f t="shared" si="66"/>
        <v/>
      </c>
      <c r="BC49" s="14"/>
      <c r="BE49" s="29">
        <v>177034</v>
      </c>
      <c r="BF49" s="29">
        <v>3500</v>
      </c>
      <c r="BG49" s="14"/>
      <c r="BH49" s="14"/>
      <c r="BI49" s="70">
        <f t="shared" si="34"/>
        <v>177034</v>
      </c>
      <c r="BJ49" s="70">
        <f t="shared" si="35"/>
        <v>3500</v>
      </c>
      <c r="BK49" s="70">
        <f t="shared" si="36"/>
        <v>1.9770213631279867E-2</v>
      </c>
      <c r="BL49" s="14"/>
      <c r="BM49" s="14"/>
      <c r="BN49" s="29">
        <v>158151</v>
      </c>
      <c r="BO49" s="29">
        <v>3248</v>
      </c>
      <c r="BQ49" s="29"/>
      <c r="BR49" s="70">
        <f t="shared" si="52"/>
        <v>158151</v>
      </c>
      <c r="BS49" s="70">
        <f t="shared" si="53"/>
        <v>3248</v>
      </c>
      <c r="BT49" s="70">
        <f t="shared" si="54"/>
        <v>2.0537334572655247E-2</v>
      </c>
      <c r="BU49" s="14"/>
      <c r="BV49" s="14"/>
      <c r="BW49" s="29">
        <v>146822</v>
      </c>
      <c r="BX49" s="29">
        <v>3450</v>
      </c>
      <c r="BY49" s="29"/>
      <c r="BZ49" s="29"/>
      <c r="CA49" s="70">
        <f t="shared" si="55"/>
        <v>146822</v>
      </c>
      <c r="CB49" s="70">
        <f t="shared" si="56"/>
        <v>3450</v>
      </c>
      <c r="CC49" s="70">
        <f t="shared" si="57"/>
        <v>2.3497840923022435E-2</v>
      </c>
      <c r="CD49" s="14"/>
      <c r="CE49" s="14"/>
      <c r="CF49" s="29"/>
      <c r="CG49" s="29"/>
      <c r="CI49" s="29"/>
      <c r="CJ49" s="70">
        <f t="shared" si="58"/>
        <v>0</v>
      </c>
      <c r="CK49" s="70">
        <f t="shared" si="59"/>
        <v>0</v>
      </c>
      <c r="CL49" s="70" t="str">
        <f t="shared" si="60"/>
        <v/>
      </c>
      <c r="CM49" s="14"/>
      <c r="CN49" s="14"/>
      <c r="CO49" s="29">
        <v>229430</v>
      </c>
      <c r="CP49" s="29">
        <v>6448</v>
      </c>
      <c r="CQ49" s="29"/>
      <c r="CR49" s="29"/>
      <c r="CS49" s="70">
        <f t="shared" si="61"/>
        <v>229430</v>
      </c>
      <c r="CT49" s="70">
        <f t="shared" si="62"/>
        <v>6448</v>
      </c>
      <c r="CU49" s="70">
        <f t="shared" si="63"/>
        <v>2.8104432724578302E-2</v>
      </c>
    </row>
    <row r="50" spans="1:99" s="2" customFormat="1" x14ac:dyDescent="0.3">
      <c r="A50" s="46" t="s">
        <v>45</v>
      </c>
      <c r="B50" s="14" t="s">
        <v>63</v>
      </c>
      <c r="C50" s="14"/>
      <c r="D50" s="14"/>
      <c r="E50" s="29">
        <v>6292</v>
      </c>
      <c r="F50" s="29">
        <v>241</v>
      </c>
      <c r="G50" s="29"/>
      <c r="H50" s="29"/>
      <c r="I50" s="70">
        <f t="shared" si="37"/>
        <v>6292</v>
      </c>
      <c r="J50" s="70">
        <f t="shared" si="38"/>
        <v>241</v>
      </c>
      <c r="K50" s="70">
        <f t="shared" si="39"/>
        <v>3.8302606484424663E-2</v>
      </c>
      <c r="L50" s="14"/>
      <c r="M50" s="14"/>
      <c r="N50" s="29">
        <v>761</v>
      </c>
      <c r="O50" s="29">
        <v>53</v>
      </c>
      <c r="P50" s="29"/>
      <c r="Q50" s="29"/>
      <c r="R50" s="70">
        <f t="shared" si="40"/>
        <v>761</v>
      </c>
      <c r="S50" s="70">
        <f t="shared" si="41"/>
        <v>53</v>
      </c>
      <c r="T50" s="70">
        <f t="shared" si="42"/>
        <v>6.9645203679369244E-2</v>
      </c>
      <c r="U50" s="29"/>
      <c r="V50" s="29"/>
      <c r="W50" s="29">
        <v>1287</v>
      </c>
      <c r="X50" s="29">
        <v>124</v>
      </c>
      <c r="Y50" s="29"/>
      <c r="Z50" s="29"/>
      <c r="AA50" s="70">
        <f t="shared" si="43"/>
        <v>1287</v>
      </c>
      <c r="AB50" s="70">
        <f t="shared" si="44"/>
        <v>124</v>
      </c>
      <c r="AC50" s="70">
        <f t="shared" si="45"/>
        <v>9.6348096348096351E-2</v>
      </c>
      <c r="AF50" s="29">
        <v>1046</v>
      </c>
      <c r="AG50" s="29">
        <v>145</v>
      </c>
      <c r="AH50" s="29"/>
      <c r="AI50" s="29"/>
      <c r="AJ50" s="70">
        <f t="shared" si="46"/>
        <v>1046</v>
      </c>
      <c r="AK50" s="70">
        <f t="shared" si="47"/>
        <v>145</v>
      </c>
      <c r="AL50" s="70">
        <f t="shared" si="48"/>
        <v>0.13862332695984703</v>
      </c>
      <c r="AM50" s="14"/>
      <c r="AO50" s="29">
        <v>598</v>
      </c>
      <c r="AP50" s="29">
        <v>77</v>
      </c>
      <c r="AQ50" s="70">
        <f t="shared" si="31"/>
        <v>598</v>
      </c>
      <c r="AR50" s="70">
        <f t="shared" si="32"/>
        <v>77</v>
      </c>
      <c r="AS50" s="70">
        <f t="shared" si="33"/>
        <v>0.12876254180602006</v>
      </c>
      <c r="AV50" s="29">
        <v>520</v>
      </c>
      <c r="AW50" s="29">
        <v>55</v>
      </c>
      <c r="AX50" s="14"/>
      <c r="AY50" s="14"/>
      <c r="AZ50" s="70">
        <f t="shared" si="64"/>
        <v>520</v>
      </c>
      <c r="BA50" s="70">
        <f t="shared" si="65"/>
        <v>55</v>
      </c>
      <c r="BB50" s="70">
        <f t="shared" si="66"/>
        <v>0.10576923076923077</v>
      </c>
      <c r="BC50" s="14"/>
      <c r="BE50" s="29">
        <v>676</v>
      </c>
      <c r="BF50" s="29">
        <v>202</v>
      </c>
      <c r="BG50" s="14"/>
      <c r="BH50" s="14"/>
      <c r="BI50" s="70">
        <f t="shared" si="34"/>
        <v>676</v>
      </c>
      <c r="BJ50" s="70">
        <f t="shared" si="35"/>
        <v>202</v>
      </c>
      <c r="BK50" s="70">
        <f t="shared" si="36"/>
        <v>0.29881656804733731</v>
      </c>
      <c r="BL50" s="14"/>
      <c r="BM50" s="14"/>
      <c r="BN50" s="29"/>
      <c r="BO50" s="29"/>
      <c r="BQ50" s="29"/>
      <c r="BR50" s="70">
        <f t="shared" si="52"/>
        <v>0</v>
      </c>
      <c r="BS50" s="70">
        <f t="shared" si="53"/>
        <v>0</v>
      </c>
      <c r="BT50" s="70" t="str">
        <f t="shared" si="54"/>
        <v/>
      </c>
      <c r="BU50" s="14"/>
      <c r="BV50" s="14"/>
      <c r="BW50" s="29"/>
      <c r="BX50" s="29"/>
      <c r="BY50" s="29"/>
      <c r="BZ50" s="29"/>
      <c r="CA50" s="70">
        <f t="shared" si="55"/>
        <v>0</v>
      </c>
      <c r="CB50" s="70">
        <f t="shared" si="56"/>
        <v>0</v>
      </c>
      <c r="CC50" s="70" t="str">
        <f t="shared" si="57"/>
        <v/>
      </c>
      <c r="CD50" s="14"/>
      <c r="CE50" s="14"/>
      <c r="CF50" s="29"/>
      <c r="CG50" s="29"/>
      <c r="CI50" s="29"/>
      <c r="CJ50" s="70">
        <f t="shared" si="58"/>
        <v>0</v>
      </c>
      <c r="CK50" s="70">
        <f t="shared" si="59"/>
        <v>0</v>
      </c>
      <c r="CL50" s="70" t="str">
        <f t="shared" si="60"/>
        <v/>
      </c>
      <c r="CM50" s="14"/>
      <c r="CN50" s="14"/>
      <c r="CO50" s="29"/>
      <c r="CP50" s="29"/>
      <c r="CQ50" s="29"/>
      <c r="CR50" s="29"/>
      <c r="CS50" s="70">
        <f t="shared" si="61"/>
        <v>0</v>
      </c>
      <c r="CT50" s="70">
        <f t="shared" si="62"/>
        <v>0</v>
      </c>
      <c r="CU50" s="70" t="str">
        <f t="shared" si="63"/>
        <v/>
      </c>
    </row>
    <row r="51" spans="1:99" s="2" customFormat="1" x14ac:dyDescent="0.3">
      <c r="A51" s="46" t="s">
        <v>155</v>
      </c>
      <c r="B51" s="14" t="s">
        <v>63</v>
      </c>
      <c r="C51" s="14"/>
      <c r="D51" s="14"/>
      <c r="E51" s="29">
        <v>30173</v>
      </c>
      <c r="F51" s="29">
        <v>577</v>
      </c>
      <c r="G51" s="29"/>
      <c r="H51" s="29"/>
      <c r="I51" s="70">
        <f t="shared" si="37"/>
        <v>30173</v>
      </c>
      <c r="J51" s="70">
        <f t="shared" si="38"/>
        <v>577</v>
      </c>
      <c r="K51" s="70">
        <f t="shared" si="39"/>
        <v>1.912305703774898E-2</v>
      </c>
      <c r="L51" s="14"/>
      <c r="M51" s="14"/>
      <c r="N51" s="29">
        <v>1243</v>
      </c>
      <c r="O51" s="29">
        <v>73</v>
      </c>
      <c r="P51" s="29"/>
      <c r="Q51" s="29"/>
      <c r="R51" s="70">
        <f t="shared" si="40"/>
        <v>1243</v>
      </c>
      <c r="S51" s="70">
        <f t="shared" si="41"/>
        <v>73</v>
      </c>
      <c r="T51" s="70">
        <f t="shared" si="42"/>
        <v>5.8728881737731296E-2</v>
      </c>
      <c r="U51" s="29"/>
      <c r="V51" s="29"/>
      <c r="W51" s="29"/>
      <c r="X51" s="29"/>
      <c r="Y51" s="29"/>
      <c r="Z51" s="29"/>
      <c r="AA51" s="70">
        <f t="shared" si="43"/>
        <v>0</v>
      </c>
      <c r="AB51" s="70">
        <f t="shared" si="44"/>
        <v>0</v>
      </c>
      <c r="AC51" s="70" t="str">
        <f t="shared" si="45"/>
        <v/>
      </c>
      <c r="AF51" s="29">
        <v>2561</v>
      </c>
      <c r="AG51" s="29">
        <v>172</v>
      </c>
      <c r="AH51" s="29"/>
      <c r="AI51" s="29"/>
      <c r="AJ51" s="70">
        <f t="shared" si="46"/>
        <v>2561</v>
      </c>
      <c r="AK51" s="70">
        <f t="shared" si="47"/>
        <v>172</v>
      </c>
      <c r="AL51" s="70">
        <f t="shared" si="48"/>
        <v>6.7161265130808279E-2</v>
      </c>
      <c r="AM51" s="14"/>
      <c r="AO51" s="29">
        <v>5271</v>
      </c>
      <c r="AP51" s="29">
        <v>266</v>
      </c>
      <c r="AQ51" s="70">
        <f t="shared" si="31"/>
        <v>5271</v>
      </c>
      <c r="AR51" s="70">
        <f t="shared" si="32"/>
        <v>266</v>
      </c>
      <c r="AS51" s="70">
        <f t="shared" si="33"/>
        <v>5.0464807436918988E-2</v>
      </c>
      <c r="AV51" s="29">
        <v>9912</v>
      </c>
      <c r="AW51" s="29">
        <v>531</v>
      </c>
      <c r="AX51" s="14"/>
      <c r="AY51" s="14"/>
      <c r="AZ51" s="70">
        <f t="shared" si="64"/>
        <v>9912</v>
      </c>
      <c r="BA51" s="70">
        <f t="shared" si="65"/>
        <v>531</v>
      </c>
      <c r="BB51" s="70">
        <f t="shared" si="66"/>
        <v>5.3571428571428568E-2</v>
      </c>
      <c r="BC51" s="14"/>
      <c r="BE51" s="29">
        <v>7546</v>
      </c>
      <c r="BF51" s="29">
        <v>480</v>
      </c>
      <c r="BG51" s="14"/>
      <c r="BH51" s="14"/>
      <c r="BI51" s="70">
        <f t="shared" si="34"/>
        <v>7546</v>
      </c>
      <c r="BJ51" s="70">
        <f t="shared" si="35"/>
        <v>480</v>
      </c>
      <c r="BK51" s="70">
        <f t="shared" si="36"/>
        <v>6.360985952822687E-2</v>
      </c>
      <c r="BL51" s="14"/>
      <c r="BM51" s="14"/>
      <c r="BN51" s="29">
        <v>3939</v>
      </c>
      <c r="BO51" s="29">
        <v>202</v>
      </c>
      <c r="BQ51" s="29"/>
      <c r="BR51" s="70">
        <f t="shared" si="52"/>
        <v>3939</v>
      </c>
      <c r="BS51" s="70">
        <f t="shared" si="53"/>
        <v>202</v>
      </c>
      <c r="BT51" s="70">
        <f t="shared" si="54"/>
        <v>5.128205128205128E-2</v>
      </c>
      <c r="BU51" s="14"/>
      <c r="BV51" s="14"/>
      <c r="BW51" s="29">
        <v>4186</v>
      </c>
      <c r="BX51" s="29">
        <v>206</v>
      </c>
      <c r="BY51" s="29"/>
      <c r="BZ51" s="29"/>
      <c r="CA51" s="70">
        <f t="shared" si="55"/>
        <v>4186</v>
      </c>
      <c r="CB51" s="70">
        <f t="shared" si="56"/>
        <v>206</v>
      </c>
      <c r="CC51" s="70">
        <f t="shared" si="57"/>
        <v>4.921165790731008E-2</v>
      </c>
      <c r="CD51" s="14"/>
      <c r="CE51" s="14"/>
      <c r="CF51" s="29">
        <v>5265</v>
      </c>
      <c r="CG51" s="29">
        <v>274</v>
      </c>
      <c r="CI51" s="29"/>
      <c r="CJ51" s="70">
        <f t="shared" si="58"/>
        <v>5265</v>
      </c>
      <c r="CK51" s="70">
        <f t="shared" si="59"/>
        <v>274</v>
      </c>
      <c r="CL51" s="70">
        <f t="shared" si="60"/>
        <v>5.2041785375118707E-2</v>
      </c>
      <c r="CM51" s="14"/>
      <c r="CN51" s="14"/>
      <c r="CO51" s="29">
        <v>6532</v>
      </c>
      <c r="CP51" s="29">
        <v>560</v>
      </c>
      <c r="CQ51" s="29"/>
      <c r="CR51" s="29"/>
      <c r="CS51" s="70">
        <f t="shared" si="61"/>
        <v>6532</v>
      </c>
      <c r="CT51" s="70">
        <f t="shared" si="62"/>
        <v>560</v>
      </c>
      <c r="CU51" s="70">
        <f t="shared" si="63"/>
        <v>8.5731781996325779E-2</v>
      </c>
    </row>
    <row r="52" spans="1:99" s="2" customFormat="1" x14ac:dyDescent="0.3">
      <c r="A52" s="46" t="s">
        <v>47</v>
      </c>
      <c r="B52" s="14" t="s">
        <v>63</v>
      </c>
      <c r="C52" s="14"/>
      <c r="D52" s="14"/>
      <c r="E52" s="29"/>
      <c r="F52" s="29"/>
      <c r="G52" s="29"/>
      <c r="H52" s="29"/>
      <c r="I52" s="70">
        <f t="shared" si="37"/>
        <v>0</v>
      </c>
      <c r="J52" s="70">
        <f t="shared" si="38"/>
        <v>0</v>
      </c>
      <c r="K52" s="70" t="str">
        <f t="shared" si="39"/>
        <v/>
      </c>
      <c r="L52" s="14"/>
      <c r="M52" s="14"/>
      <c r="N52" s="29"/>
      <c r="O52" s="29"/>
      <c r="P52" s="29"/>
      <c r="Q52" s="29"/>
      <c r="R52" s="70">
        <f t="shared" si="40"/>
        <v>0</v>
      </c>
      <c r="S52" s="70">
        <f t="shared" si="41"/>
        <v>0</v>
      </c>
      <c r="T52" s="70" t="str">
        <f t="shared" si="42"/>
        <v/>
      </c>
      <c r="U52" s="29"/>
      <c r="V52" s="29"/>
      <c r="W52" s="29"/>
      <c r="X52" s="29"/>
      <c r="Y52" s="29"/>
      <c r="Z52" s="29"/>
      <c r="AA52" s="70">
        <f t="shared" si="43"/>
        <v>0</v>
      </c>
      <c r="AB52" s="70">
        <f t="shared" si="44"/>
        <v>0</v>
      </c>
      <c r="AC52" s="70" t="str">
        <f t="shared" si="45"/>
        <v/>
      </c>
      <c r="AF52" s="29">
        <v>2372</v>
      </c>
      <c r="AG52" s="29">
        <v>221</v>
      </c>
      <c r="AH52" s="29"/>
      <c r="AI52" s="29"/>
      <c r="AJ52" s="70">
        <f t="shared" si="46"/>
        <v>2372</v>
      </c>
      <c r="AK52" s="70">
        <f t="shared" si="47"/>
        <v>221</v>
      </c>
      <c r="AL52" s="70">
        <f t="shared" si="48"/>
        <v>9.3170320404721757E-2</v>
      </c>
      <c r="AM52" s="14"/>
      <c r="AO52" s="29">
        <v>1404</v>
      </c>
      <c r="AP52" s="29">
        <v>111</v>
      </c>
      <c r="AQ52" s="70">
        <f t="shared" si="31"/>
        <v>1404</v>
      </c>
      <c r="AR52" s="70">
        <f t="shared" si="32"/>
        <v>111</v>
      </c>
      <c r="AS52" s="70">
        <f t="shared" si="33"/>
        <v>7.9059829059829057E-2</v>
      </c>
      <c r="AV52" s="29">
        <v>2983</v>
      </c>
      <c r="AW52" s="29">
        <v>372</v>
      </c>
      <c r="AX52" s="14"/>
      <c r="AY52" s="14"/>
      <c r="AZ52" s="70">
        <f t="shared" si="64"/>
        <v>2983</v>
      </c>
      <c r="BA52" s="70">
        <f t="shared" si="65"/>
        <v>372</v>
      </c>
      <c r="BB52" s="70">
        <f t="shared" si="66"/>
        <v>0.12470667113643982</v>
      </c>
      <c r="BC52" s="14"/>
      <c r="BE52" s="29">
        <v>2730</v>
      </c>
      <c r="BF52" s="29">
        <v>310</v>
      </c>
      <c r="BG52" s="14"/>
      <c r="BH52" s="14"/>
      <c r="BI52" s="70">
        <f t="shared" si="34"/>
        <v>2730</v>
      </c>
      <c r="BJ52" s="70">
        <f t="shared" si="35"/>
        <v>310</v>
      </c>
      <c r="BK52" s="70">
        <f t="shared" si="36"/>
        <v>0.11355311355311355</v>
      </c>
      <c r="BL52" s="14"/>
      <c r="BM52" s="14"/>
      <c r="BN52" s="29">
        <v>1339</v>
      </c>
      <c r="BO52" s="29">
        <v>71</v>
      </c>
      <c r="BQ52" s="29"/>
      <c r="BR52" s="70">
        <f t="shared" si="52"/>
        <v>1339</v>
      </c>
      <c r="BS52" s="70">
        <f t="shared" si="53"/>
        <v>71</v>
      </c>
      <c r="BT52" s="70">
        <f t="shared" si="54"/>
        <v>5.3024645257654969E-2</v>
      </c>
      <c r="BU52" s="14"/>
      <c r="BV52" s="14"/>
      <c r="BW52" s="29">
        <v>1813</v>
      </c>
      <c r="BX52" s="29">
        <v>164</v>
      </c>
      <c r="BY52" s="29"/>
      <c r="BZ52" s="29"/>
      <c r="CA52" s="70">
        <f t="shared" si="55"/>
        <v>1813</v>
      </c>
      <c r="CB52" s="70">
        <f t="shared" si="56"/>
        <v>164</v>
      </c>
      <c r="CC52" s="70">
        <f t="shared" si="57"/>
        <v>9.0457804743519027E-2</v>
      </c>
      <c r="CD52" s="14"/>
      <c r="CE52" s="14"/>
      <c r="CF52" s="29">
        <v>88829</v>
      </c>
      <c r="CG52" s="29">
        <v>7418</v>
      </c>
      <c r="CI52" s="29"/>
      <c r="CJ52" s="70">
        <f t="shared" si="58"/>
        <v>88829</v>
      </c>
      <c r="CK52" s="70">
        <f t="shared" si="59"/>
        <v>7418</v>
      </c>
      <c r="CL52" s="70">
        <f t="shared" si="60"/>
        <v>8.3508764029765051E-2</v>
      </c>
      <c r="CM52" s="14"/>
      <c r="CN52" s="14"/>
      <c r="CO52" s="29">
        <v>77740</v>
      </c>
      <c r="CP52" s="29">
        <v>6329</v>
      </c>
      <c r="CQ52" s="29"/>
      <c r="CR52" s="29"/>
      <c r="CS52" s="70">
        <f t="shared" si="61"/>
        <v>77740</v>
      </c>
      <c r="CT52" s="70">
        <f t="shared" si="62"/>
        <v>6329</v>
      </c>
      <c r="CU52" s="70">
        <f t="shared" si="63"/>
        <v>8.1412400308721378E-2</v>
      </c>
    </row>
    <row r="53" spans="1:99" s="2" customFormat="1" x14ac:dyDescent="0.3">
      <c r="A53" s="46" t="s">
        <v>43</v>
      </c>
      <c r="B53" s="14" t="s">
        <v>63</v>
      </c>
      <c r="C53" s="14"/>
      <c r="D53" s="14"/>
      <c r="E53" s="29"/>
      <c r="F53" s="29"/>
      <c r="G53" s="29"/>
      <c r="H53" s="29"/>
      <c r="I53" s="70">
        <f t="shared" si="37"/>
        <v>0</v>
      </c>
      <c r="J53" s="70">
        <f t="shared" si="38"/>
        <v>0</v>
      </c>
      <c r="K53" s="70" t="str">
        <f t="shared" si="39"/>
        <v/>
      </c>
      <c r="L53" s="14"/>
      <c r="M53" s="14"/>
      <c r="N53" s="29">
        <v>9438</v>
      </c>
      <c r="O53" s="29">
        <v>1859</v>
      </c>
      <c r="P53" s="29"/>
      <c r="Q53" s="29"/>
      <c r="R53" s="70">
        <f t="shared" si="40"/>
        <v>9438</v>
      </c>
      <c r="S53" s="70">
        <f t="shared" si="41"/>
        <v>1859</v>
      </c>
      <c r="T53" s="70">
        <f t="shared" si="42"/>
        <v>0.19696969696969696</v>
      </c>
      <c r="U53" s="29"/>
      <c r="V53" s="29"/>
      <c r="W53" s="29">
        <v>12664</v>
      </c>
      <c r="X53" s="29">
        <v>1622</v>
      </c>
      <c r="Y53" s="29"/>
      <c r="Z53" s="29"/>
      <c r="AA53" s="70">
        <f t="shared" si="43"/>
        <v>12664</v>
      </c>
      <c r="AB53" s="70">
        <f t="shared" si="44"/>
        <v>1622</v>
      </c>
      <c r="AC53" s="70">
        <f t="shared" si="45"/>
        <v>0.12807959570435881</v>
      </c>
      <c r="AF53" s="29">
        <v>7774</v>
      </c>
      <c r="AG53" s="29">
        <v>1488</v>
      </c>
      <c r="AH53" s="29"/>
      <c r="AI53" s="29"/>
      <c r="AJ53" s="70">
        <f t="shared" si="46"/>
        <v>7774</v>
      </c>
      <c r="AK53" s="70">
        <f t="shared" si="47"/>
        <v>1488</v>
      </c>
      <c r="AL53" s="70">
        <f t="shared" si="48"/>
        <v>0.19140725495240546</v>
      </c>
      <c r="AM53" s="14"/>
      <c r="AO53" s="29">
        <v>9288</v>
      </c>
      <c r="AP53" s="29">
        <v>1965</v>
      </c>
      <c r="AQ53" s="70">
        <f t="shared" si="31"/>
        <v>9288</v>
      </c>
      <c r="AR53" s="70">
        <f t="shared" si="32"/>
        <v>1965</v>
      </c>
      <c r="AS53" s="70">
        <f t="shared" si="33"/>
        <v>0.21156330749354005</v>
      </c>
      <c r="AV53" s="29">
        <v>15457</v>
      </c>
      <c r="AW53" s="29">
        <v>2267</v>
      </c>
      <c r="AX53" s="14"/>
      <c r="AY53" s="14"/>
      <c r="AZ53" s="70">
        <f t="shared" si="64"/>
        <v>15457</v>
      </c>
      <c r="BA53" s="70">
        <f t="shared" si="65"/>
        <v>2267</v>
      </c>
      <c r="BB53" s="70">
        <f t="shared" si="66"/>
        <v>0.14666494145047551</v>
      </c>
      <c r="BC53" s="14"/>
      <c r="BE53" s="29">
        <v>7228</v>
      </c>
      <c r="BF53" s="29">
        <v>978</v>
      </c>
      <c r="BG53" s="14"/>
      <c r="BH53" s="14"/>
      <c r="BI53" s="70">
        <f t="shared" si="34"/>
        <v>7228</v>
      </c>
      <c r="BJ53" s="70">
        <f t="shared" si="35"/>
        <v>978</v>
      </c>
      <c r="BK53" s="70">
        <f t="shared" si="36"/>
        <v>0.13530713890426121</v>
      </c>
      <c r="BL53" s="14"/>
      <c r="BM53" s="14"/>
      <c r="BN53" s="29">
        <v>6604</v>
      </c>
      <c r="BO53" s="29">
        <v>775</v>
      </c>
      <c r="BQ53" s="29"/>
      <c r="BR53" s="70">
        <f t="shared" si="52"/>
        <v>6604</v>
      </c>
      <c r="BS53" s="70">
        <f t="shared" si="53"/>
        <v>775</v>
      </c>
      <c r="BT53" s="70">
        <f t="shared" si="54"/>
        <v>0.11735311932162326</v>
      </c>
      <c r="BU53" s="14"/>
      <c r="BV53" s="14"/>
      <c r="BW53" s="29">
        <v>9639</v>
      </c>
      <c r="BX53" s="29">
        <v>625</v>
      </c>
      <c r="BY53" s="29"/>
      <c r="BZ53" s="29"/>
      <c r="CA53" s="70">
        <f t="shared" si="55"/>
        <v>9639</v>
      </c>
      <c r="CB53" s="70">
        <f t="shared" si="56"/>
        <v>625</v>
      </c>
      <c r="CC53" s="70">
        <f t="shared" si="57"/>
        <v>6.4840751115260914E-2</v>
      </c>
      <c r="CD53" s="14"/>
      <c r="CE53" s="14"/>
      <c r="CF53" s="29">
        <v>6097</v>
      </c>
      <c r="CG53" s="29">
        <v>1337</v>
      </c>
      <c r="CJ53" s="70">
        <f t="shared" si="58"/>
        <v>6097</v>
      </c>
      <c r="CK53" s="70">
        <f t="shared" si="59"/>
        <v>1337</v>
      </c>
      <c r="CL53" s="70">
        <f t="shared" si="60"/>
        <v>0.21928817451205512</v>
      </c>
      <c r="CM53" s="14"/>
      <c r="CN53" s="14"/>
      <c r="CO53" s="29">
        <v>25499</v>
      </c>
      <c r="CP53" s="29">
        <v>860</v>
      </c>
      <c r="CR53" s="29"/>
      <c r="CS53" s="70">
        <f t="shared" si="61"/>
        <v>25499</v>
      </c>
      <c r="CT53" s="70">
        <f t="shared" si="62"/>
        <v>860</v>
      </c>
      <c r="CU53" s="70">
        <f t="shared" si="63"/>
        <v>3.3726812816188868E-2</v>
      </c>
    </row>
    <row r="54" spans="1:99" s="2" customFormat="1" x14ac:dyDescent="0.3">
      <c r="A54" s="46" t="s">
        <v>117</v>
      </c>
      <c r="B54" s="14" t="s">
        <v>63</v>
      </c>
      <c r="C54" s="14"/>
      <c r="D54" s="14"/>
      <c r="E54" s="29">
        <v>8716</v>
      </c>
      <c r="F54" s="29">
        <v>2975</v>
      </c>
      <c r="G54" s="29"/>
      <c r="H54" s="29"/>
      <c r="I54" s="70">
        <f t="shared" si="37"/>
        <v>8716</v>
      </c>
      <c r="J54" s="70">
        <f t="shared" si="38"/>
        <v>2975</v>
      </c>
      <c r="K54" s="70">
        <f t="shared" si="39"/>
        <v>0.34132629646626894</v>
      </c>
      <c r="L54" s="14"/>
      <c r="M54" s="14"/>
      <c r="N54" s="29">
        <v>18532</v>
      </c>
      <c r="O54" s="29">
        <v>8553</v>
      </c>
      <c r="P54" s="29"/>
      <c r="Q54" s="29"/>
      <c r="R54" s="70">
        <f t="shared" si="40"/>
        <v>18532</v>
      </c>
      <c r="S54" s="70">
        <f t="shared" si="41"/>
        <v>8553</v>
      </c>
      <c r="T54" s="70">
        <f t="shared" si="42"/>
        <v>0.46152600906540037</v>
      </c>
      <c r="U54" s="29"/>
      <c r="V54" s="29"/>
      <c r="W54" s="29">
        <v>34161</v>
      </c>
      <c r="X54" s="29">
        <v>19052</v>
      </c>
      <c r="Z54" s="29"/>
      <c r="AA54" s="70">
        <f t="shared" si="43"/>
        <v>34161</v>
      </c>
      <c r="AB54" s="70">
        <f t="shared" si="44"/>
        <v>19052</v>
      </c>
      <c r="AC54" s="70">
        <f t="shared" si="45"/>
        <v>0.55771201077251842</v>
      </c>
      <c r="AF54" s="29">
        <v>71097</v>
      </c>
      <c r="AG54" s="29">
        <v>21444</v>
      </c>
      <c r="AH54" s="29"/>
      <c r="AI54" s="29"/>
      <c r="AJ54" s="70">
        <f t="shared" si="46"/>
        <v>71097</v>
      </c>
      <c r="AK54" s="70">
        <f t="shared" si="47"/>
        <v>21444</v>
      </c>
      <c r="AL54" s="70">
        <f t="shared" si="48"/>
        <v>0.30161610194522975</v>
      </c>
      <c r="AM54" s="14"/>
      <c r="AO54" s="29">
        <v>40709</v>
      </c>
      <c r="AP54" s="29">
        <v>24119</v>
      </c>
      <c r="AQ54" s="70">
        <f t="shared" si="31"/>
        <v>40709</v>
      </c>
      <c r="AR54" s="70">
        <f t="shared" si="32"/>
        <v>24119</v>
      </c>
      <c r="AS54" s="70">
        <f t="shared" si="33"/>
        <v>0.59247340882851462</v>
      </c>
      <c r="AV54" s="29">
        <v>25538</v>
      </c>
      <c r="AW54" s="29">
        <v>12699</v>
      </c>
      <c r="AX54" s="14"/>
      <c r="AY54" s="14"/>
      <c r="AZ54" s="70">
        <f t="shared" si="64"/>
        <v>25538</v>
      </c>
      <c r="BA54" s="70">
        <f t="shared" si="65"/>
        <v>12699</v>
      </c>
      <c r="BB54" s="70">
        <f t="shared" si="66"/>
        <v>0.49725898660819173</v>
      </c>
      <c r="BC54" s="14"/>
      <c r="BD54" s="14"/>
      <c r="BE54" s="29">
        <v>26553</v>
      </c>
      <c r="BF54" s="29">
        <v>16368</v>
      </c>
      <c r="BG54" s="14"/>
      <c r="BH54" s="14"/>
      <c r="BI54" s="70">
        <f t="shared" si="34"/>
        <v>26553</v>
      </c>
      <c r="BJ54" s="70">
        <f t="shared" si="35"/>
        <v>16368</v>
      </c>
      <c r="BK54" s="70">
        <f t="shared" si="36"/>
        <v>0.61642752231386289</v>
      </c>
      <c r="BL54" s="14"/>
      <c r="BM54" s="14"/>
      <c r="BN54" s="29">
        <v>27313</v>
      </c>
      <c r="BO54" s="29">
        <v>17282</v>
      </c>
      <c r="BQ54" s="29"/>
      <c r="BR54" s="70">
        <f t="shared" si="52"/>
        <v>27313</v>
      </c>
      <c r="BS54" s="70">
        <f t="shared" si="53"/>
        <v>17282</v>
      </c>
      <c r="BT54" s="70">
        <f t="shared" si="54"/>
        <v>0.63273898875993118</v>
      </c>
      <c r="BU54" s="14"/>
      <c r="BV54" s="14"/>
      <c r="BW54" s="29">
        <v>61035</v>
      </c>
      <c r="BX54" s="29">
        <v>39910</v>
      </c>
      <c r="BY54" s="29"/>
      <c r="BZ54" s="29"/>
      <c r="CA54" s="70">
        <f t="shared" si="55"/>
        <v>61035</v>
      </c>
      <c r="CB54" s="70">
        <f t="shared" si="56"/>
        <v>39910</v>
      </c>
      <c r="CC54" s="70">
        <f t="shared" si="57"/>
        <v>0.65388711395101173</v>
      </c>
      <c r="CD54" s="14"/>
      <c r="CE54" s="14"/>
      <c r="CF54" s="29">
        <v>30914</v>
      </c>
      <c r="CG54" s="29">
        <v>49686</v>
      </c>
      <c r="CJ54" s="70">
        <f t="shared" si="58"/>
        <v>30914</v>
      </c>
      <c r="CK54" s="70">
        <f t="shared" si="59"/>
        <v>49686</v>
      </c>
      <c r="CL54" s="70">
        <f t="shared" si="60"/>
        <v>1.6072329688814129</v>
      </c>
      <c r="CM54" s="14"/>
      <c r="CN54" s="14"/>
      <c r="CO54" s="29">
        <v>70421</v>
      </c>
      <c r="CP54" s="29">
        <v>58196</v>
      </c>
      <c r="CR54" s="29"/>
      <c r="CS54" s="70">
        <f t="shared" si="61"/>
        <v>70421</v>
      </c>
      <c r="CT54" s="70">
        <f t="shared" si="62"/>
        <v>58196</v>
      </c>
      <c r="CU54" s="70">
        <f t="shared" si="63"/>
        <v>0.82640121554649892</v>
      </c>
    </row>
    <row r="55" spans="1:99" s="2" customFormat="1" x14ac:dyDescent="0.3">
      <c r="A55" s="46" t="s">
        <v>392</v>
      </c>
      <c r="B55" s="14" t="s">
        <v>63</v>
      </c>
      <c r="C55" s="14"/>
      <c r="D55" s="14"/>
      <c r="E55" s="29"/>
      <c r="F55" s="29"/>
      <c r="G55" s="29"/>
      <c r="H55" s="29"/>
      <c r="I55" s="70">
        <f t="shared" si="37"/>
        <v>0</v>
      </c>
      <c r="J55" s="70">
        <f t="shared" si="38"/>
        <v>0</v>
      </c>
      <c r="K55" s="70" t="str">
        <f t="shared" si="39"/>
        <v/>
      </c>
      <c r="L55" s="14"/>
      <c r="M55" s="14"/>
      <c r="N55" s="29"/>
      <c r="O55" s="29"/>
      <c r="P55" s="29"/>
      <c r="Q55" s="29"/>
      <c r="R55" s="70">
        <f t="shared" si="40"/>
        <v>0</v>
      </c>
      <c r="S55" s="70">
        <f t="shared" si="41"/>
        <v>0</v>
      </c>
      <c r="T55" s="70" t="str">
        <f t="shared" si="42"/>
        <v/>
      </c>
      <c r="U55" s="29"/>
      <c r="V55" s="29"/>
      <c r="W55" s="29"/>
      <c r="X55" s="29"/>
      <c r="Z55" s="29"/>
      <c r="AA55" s="70">
        <f t="shared" si="43"/>
        <v>0</v>
      </c>
      <c r="AB55" s="70">
        <f t="shared" si="44"/>
        <v>0</v>
      </c>
      <c r="AC55" s="70" t="str">
        <f t="shared" si="45"/>
        <v/>
      </c>
      <c r="AF55" s="29"/>
      <c r="AG55" s="29"/>
      <c r="AH55" s="29"/>
      <c r="AI55" s="29"/>
      <c r="AJ55" s="70">
        <f t="shared" si="46"/>
        <v>0</v>
      </c>
      <c r="AK55" s="70">
        <f t="shared" si="47"/>
        <v>0</v>
      </c>
      <c r="AL55" s="70" t="str">
        <f t="shared" si="48"/>
        <v/>
      </c>
      <c r="AM55" s="14"/>
      <c r="AO55" s="29"/>
      <c r="AP55" s="29"/>
      <c r="AQ55" s="70">
        <f t="shared" si="31"/>
        <v>0</v>
      </c>
      <c r="AR55" s="70">
        <f t="shared" si="32"/>
        <v>0</v>
      </c>
      <c r="AS55" s="70" t="str">
        <f t="shared" si="33"/>
        <v/>
      </c>
      <c r="AV55" s="29"/>
      <c r="AW55" s="29"/>
      <c r="AX55" s="14"/>
      <c r="AY55" s="14"/>
      <c r="AZ55" s="70">
        <f t="shared" si="64"/>
        <v>0</v>
      </c>
      <c r="BA55" s="70">
        <f t="shared" si="65"/>
        <v>0</v>
      </c>
      <c r="BB55" s="70" t="str">
        <f t="shared" si="66"/>
        <v/>
      </c>
      <c r="BC55" s="14"/>
      <c r="BD55" s="14"/>
      <c r="BE55" s="29"/>
      <c r="BF55" s="29"/>
      <c r="BG55" s="14"/>
      <c r="BH55" s="14"/>
      <c r="BI55" s="70">
        <f t="shared" si="34"/>
        <v>0</v>
      </c>
      <c r="BJ55" s="70">
        <f t="shared" si="35"/>
        <v>0</v>
      </c>
      <c r="BK55" s="70" t="str">
        <f t="shared" si="36"/>
        <v/>
      </c>
      <c r="BL55" s="14"/>
      <c r="BM55" s="14"/>
      <c r="BN55" s="29"/>
      <c r="BO55" s="29"/>
      <c r="BQ55" s="29"/>
      <c r="BR55" s="70">
        <f t="shared" si="52"/>
        <v>0</v>
      </c>
      <c r="BS55" s="70">
        <f t="shared" si="53"/>
        <v>0</v>
      </c>
      <c r="BT55" s="70" t="str">
        <f t="shared" si="54"/>
        <v/>
      </c>
      <c r="BU55" s="14"/>
      <c r="BV55" s="14"/>
      <c r="BW55" s="29">
        <v>154628</v>
      </c>
      <c r="BX55" s="29">
        <v>560</v>
      </c>
      <c r="BY55" s="29"/>
      <c r="BZ55" s="29"/>
      <c r="CA55" s="70">
        <f t="shared" si="55"/>
        <v>154628</v>
      </c>
      <c r="CB55" s="70">
        <f t="shared" si="56"/>
        <v>560</v>
      </c>
      <c r="CC55" s="70">
        <f t="shared" si="57"/>
        <v>3.6215950539358979E-3</v>
      </c>
      <c r="CD55" s="14"/>
      <c r="CE55" s="14"/>
      <c r="CF55" s="29">
        <v>117683</v>
      </c>
      <c r="CG55" s="29">
        <v>580</v>
      </c>
      <c r="CJ55" s="70">
        <f t="shared" si="58"/>
        <v>117683</v>
      </c>
      <c r="CK55" s="70">
        <f t="shared" si="59"/>
        <v>580</v>
      </c>
      <c r="CL55" s="70">
        <f t="shared" si="60"/>
        <v>4.9284943449776093E-3</v>
      </c>
      <c r="CM55" s="14"/>
      <c r="CN55" s="14"/>
      <c r="CO55" s="29"/>
      <c r="CP55" s="29"/>
      <c r="CR55" s="29"/>
      <c r="CS55" s="70">
        <f t="shared" si="61"/>
        <v>0</v>
      </c>
      <c r="CT55" s="70">
        <f t="shared" si="62"/>
        <v>0</v>
      </c>
      <c r="CU55" s="70" t="str">
        <f t="shared" si="63"/>
        <v/>
      </c>
    </row>
    <row r="56" spans="1:99" s="2" customFormat="1" x14ac:dyDescent="0.3">
      <c r="A56" s="46" t="s">
        <v>145</v>
      </c>
      <c r="B56" s="14" t="s">
        <v>63</v>
      </c>
      <c r="C56" s="14"/>
      <c r="D56" s="14"/>
      <c r="E56" s="29"/>
      <c r="F56" s="29"/>
      <c r="G56" s="29"/>
      <c r="H56" s="29"/>
      <c r="I56" s="70">
        <f t="shared" si="37"/>
        <v>0</v>
      </c>
      <c r="J56" s="70">
        <f t="shared" si="38"/>
        <v>0</v>
      </c>
      <c r="K56" s="70" t="str">
        <f t="shared" si="39"/>
        <v/>
      </c>
      <c r="L56" s="14"/>
      <c r="M56" s="14"/>
      <c r="N56" s="29"/>
      <c r="O56" s="29"/>
      <c r="P56" s="29"/>
      <c r="Q56" s="29"/>
      <c r="R56" s="70">
        <f t="shared" si="40"/>
        <v>0</v>
      </c>
      <c r="S56" s="70">
        <f t="shared" si="41"/>
        <v>0</v>
      </c>
      <c r="T56" s="70" t="str">
        <f t="shared" si="42"/>
        <v/>
      </c>
      <c r="U56" s="29"/>
      <c r="V56" s="29"/>
      <c r="W56" s="29"/>
      <c r="X56" s="29"/>
      <c r="Z56" s="29"/>
      <c r="AA56" s="70">
        <f t="shared" si="43"/>
        <v>0</v>
      </c>
      <c r="AB56" s="70">
        <f t="shared" si="44"/>
        <v>0</v>
      </c>
      <c r="AC56" s="70" t="str">
        <f t="shared" si="45"/>
        <v/>
      </c>
      <c r="AF56" s="29"/>
      <c r="AG56" s="29"/>
      <c r="AJ56" s="70">
        <f t="shared" si="46"/>
        <v>0</v>
      </c>
      <c r="AK56" s="70">
        <f t="shared" si="47"/>
        <v>0</v>
      </c>
      <c r="AL56" s="70" t="str">
        <f t="shared" si="48"/>
        <v/>
      </c>
      <c r="AM56" s="14"/>
      <c r="AO56" s="29"/>
      <c r="AP56" s="29"/>
      <c r="AQ56" s="70">
        <f t="shared" si="31"/>
        <v>0</v>
      </c>
      <c r="AR56" s="70">
        <f t="shared" si="32"/>
        <v>0</v>
      </c>
      <c r="AS56" s="70" t="str">
        <f t="shared" si="33"/>
        <v/>
      </c>
      <c r="AV56" s="29"/>
      <c r="AW56" s="29"/>
      <c r="AX56" s="14"/>
      <c r="AY56" s="14"/>
      <c r="AZ56" s="70">
        <f t="shared" si="64"/>
        <v>0</v>
      </c>
      <c r="BA56" s="70">
        <f t="shared" si="65"/>
        <v>0</v>
      </c>
      <c r="BB56" s="70" t="str">
        <f t="shared" si="66"/>
        <v/>
      </c>
      <c r="BC56" s="14"/>
      <c r="BD56" s="14"/>
      <c r="BE56" s="29"/>
      <c r="BF56" s="29"/>
      <c r="BG56" s="14"/>
      <c r="BH56" s="14"/>
      <c r="BI56" s="70">
        <f t="shared" si="34"/>
        <v>0</v>
      </c>
      <c r="BJ56" s="70">
        <f t="shared" si="35"/>
        <v>0</v>
      </c>
      <c r="BK56" s="70" t="str">
        <f t="shared" si="36"/>
        <v/>
      </c>
      <c r="BL56" s="14"/>
      <c r="BM56" s="14"/>
      <c r="BN56" s="29"/>
      <c r="BO56" s="29"/>
      <c r="BR56" s="70">
        <f t="shared" si="52"/>
        <v>0</v>
      </c>
      <c r="BS56" s="70">
        <f t="shared" si="53"/>
        <v>0</v>
      </c>
      <c r="BT56" s="70" t="str">
        <f t="shared" si="54"/>
        <v/>
      </c>
      <c r="BU56" s="14"/>
      <c r="BV56" s="14"/>
      <c r="BW56" s="29"/>
      <c r="BX56" s="29">
        <v>690</v>
      </c>
      <c r="BZ56" s="29"/>
      <c r="CA56" s="70">
        <f t="shared" si="55"/>
        <v>0</v>
      </c>
      <c r="CB56" s="70">
        <f t="shared" si="56"/>
        <v>690</v>
      </c>
      <c r="CC56" s="70" t="str">
        <f t="shared" si="57"/>
        <v/>
      </c>
      <c r="CD56" s="14"/>
      <c r="CE56" s="14"/>
      <c r="CF56" s="29">
        <v>435</v>
      </c>
      <c r="CG56" s="29">
        <v>3025</v>
      </c>
      <c r="CJ56" s="70">
        <f t="shared" si="58"/>
        <v>435</v>
      </c>
      <c r="CK56" s="70">
        <f t="shared" si="59"/>
        <v>3025</v>
      </c>
      <c r="CL56" s="70">
        <f t="shared" si="60"/>
        <v>6.9540229885057467</v>
      </c>
      <c r="CM56" s="14"/>
      <c r="CN56" s="14"/>
      <c r="CO56" s="29"/>
      <c r="CP56" s="29"/>
      <c r="CR56" s="29"/>
      <c r="CS56" s="70">
        <f t="shared" si="61"/>
        <v>0</v>
      </c>
      <c r="CT56" s="70">
        <f t="shared" si="62"/>
        <v>0</v>
      </c>
      <c r="CU56" s="70" t="str">
        <f t="shared" si="63"/>
        <v/>
      </c>
    </row>
    <row r="57" spans="1:99" s="2" customFormat="1" x14ac:dyDescent="0.3">
      <c r="A57" s="46" t="s">
        <v>146</v>
      </c>
      <c r="B57" s="14" t="s">
        <v>63</v>
      </c>
      <c r="C57" s="14"/>
      <c r="D57" s="14"/>
      <c r="E57" s="29"/>
      <c r="F57" s="29"/>
      <c r="G57" s="29"/>
      <c r="H57" s="29"/>
      <c r="I57" s="70">
        <f t="shared" si="37"/>
        <v>0</v>
      </c>
      <c r="J57" s="70">
        <f t="shared" si="38"/>
        <v>0</v>
      </c>
      <c r="K57" s="70" t="str">
        <f t="shared" si="39"/>
        <v/>
      </c>
      <c r="L57" s="14"/>
      <c r="M57" s="14"/>
      <c r="N57" s="29"/>
      <c r="O57" s="29"/>
      <c r="P57" s="29"/>
      <c r="Q57" s="29"/>
      <c r="R57" s="70">
        <f t="shared" si="40"/>
        <v>0</v>
      </c>
      <c r="S57" s="70">
        <f t="shared" si="41"/>
        <v>0</v>
      </c>
      <c r="T57" s="70" t="str">
        <f t="shared" si="42"/>
        <v/>
      </c>
      <c r="U57" s="29"/>
      <c r="V57" s="29"/>
      <c r="W57" s="29"/>
      <c r="X57" s="29"/>
      <c r="Z57" s="29"/>
      <c r="AA57" s="70">
        <f t="shared" si="43"/>
        <v>0</v>
      </c>
      <c r="AB57" s="70">
        <f t="shared" si="44"/>
        <v>0</v>
      </c>
      <c r="AC57" s="70" t="str">
        <f t="shared" si="45"/>
        <v/>
      </c>
      <c r="AF57" s="29"/>
      <c r="AG57" s="29"/>
      <c r="AH57" s="29"/>
      <c r="AI57" s="29"/>
      <c r="AJ57" s="70">
        <f t="shared" si="46"/>
        <v>0</v>
      </c>
      <c r="AK57" s="70">
        <f t="shared" si="47"/>
        <v>0</v>
      </c>
      <c r="AL57" s="70" t="str">
        <f t="shared" si="48"/>
        <v/>
      </c>
      <c r="AM57" s="14"/>
      <c r="AO57" s="29">
        <v>57193</v>
      </c>
      <c r="AP57" s="29">
        <v>16018</v>
      </c>
      <c r="AQ57" s="70">
        <f t="shared" si="31"/>
        <v>57193</v>
      </c>
      <c r="AR57" s="70">
        <f t="shared" si="32"/>
        <v>16018</v>
      </c>
      <c r="AS57" s="70">
        <f t="shared" si="33"/>
        <v>0.28006923924256466</v>
      </c>
      <c r="AV57" s="29">
        <v>53293</v>
      </c>
      <c r="AW57" s="29">
        <v>102350</v>
      </c>
      <c r="AX57" s="14"/>
      <c r="AY57" s="14"/>
      <c r="AZ57" s="70">
        <f t="shared" si="64"/>
        <v>53293</v>
      </c>
      <c r="BA57" s="70">
        <f t="shared" si="65"/>
        <v>102350</v>
      </c>
      <c r="BB57" s="70">
        <f t="shared" si="66"/>
        <v>1.9205148893850974</v>
      </c>
      <c r="BC57" s="14"/>
      <c r="BD57" s="14"/>
      <c r="BE57" s="29">
        <v>104227</v>
      </c>
      <c r="BF57" s="29">
        <v>198751</v>
      </c>
      <c r="BG57" s="14"/>
      <c r="BH57" s="14"/>
      <c r="BI57" s="70">
        <f t="shared" si="34"/>
        <v>104227</v>
      </c>
      <c r="BJ57" s="70">
        <f t="shared" si="35"/>
        <v>198751</v>
      </c>
      <c r="BK57" s="70">
        <f t="shared" si="36"/>
        <v>1.9069051205541749</v>
      </c>
      <c r="BL57" s="14"/>
      <c r="BM57" s="14"/>
      <c r="BN57" s="29"/>
      <c r="BO57" s="29">
        <v>79942</v>
      </c>
      <c r="BR57" s="70">
        <f t="shared" si="52"/>
        <v>0</v>
      </c>
      <c r="BS57" s="70">
        <f t="shared" si="53"/>
        <v>79942</v>
      </c>
      <c r="BT57" s="70" t="str">
        <f t="shared" si="54"/>
        <v/>
      </c>
      <c r="BU57" s="14"/>
      <c r="BV57" s="14"/>
      <c r="BW57" s="29">
        <v>61691</v>
      </c>
      <c r="BX57" s="29">
        <v>115068</v>
      </c>
      <c r="BZ57" s="29"/>
      <c r="CA57" s="70">
        <f t="shared" si="55"/>
        <v>61691</v>
      </c>
      <c r="CB57" s="70">
        <f t="shared" si="56"/>
        <v>115068</v>
      </c>
      <c r="CC57" s="70">
        <f t="shared" si="57"/>
        <v>1.8652315572773988</v>
      </c>
      <c r="CD57" s="14"/>
      <c r="CE57" s="14"/>
      <c r="CF57" s="29">
        <v>50914</v>
      </c>
      <c r="CG57" s="29">
        <v>102055</v>
      </c>
      <c r="CJ57" s="70">
        <f t="shared" si="58"/>
        <v>50914</v>
      </c>
      <c r="CK57" s="70">
        <f t="shared" si="59"/>
        <v>102055</v>
      </c>
      <c r="CL57" s="70">
        <f t="shared" si="60"/>
        <v>2.0044584986447735</v>
      </c>
      <c r="CM57" s="14"/>
      <c r="CN57" s="14"/>
      <c r="CO57" s="29">
        <v>56387</v>
      </c>
      <c r="CP57" s="29">
        <v>110923</v>
      </c>
      <c r="CR57" s="29"/>
      <c r="CS57" s="70">
        <f t="shared" si="61"/>
        <v>56387</v>
      </c>
      <c r="CT57" s="70">
        <f t="shared" si="62"/>
        <v>110923</v>
      </c>
      <c r="CU57" s="70">
        <f t="shared" si="63"/>
        <v>1.967173284622342</v>
      </c>
    </row>
    <row r="58" spans="1:99" s="2" customFormat="1" x14ac:dyDescent="0.3">
      <c r="A58" s="46" t="s">
        <v>151</v>
      </c>
      <c r="B58" s="14" t="s">
        <v>63</v>
      </c>
      <c r="C58" s="14"/>
      <c r="D58" s="14"/>
      <c r="E58" s="29"/>
      <c r="F58" s="29"/>
      <c r="G58" s="29"/>
      <c r="H58" s="29"/>
      <c r="I58" s="70">
        <f t="shared" si="37"/>
        <v>0</v>
      </c>
      <c r="J58" s="70">
        <f t="shared" si="38"/>
        <v>0</v>
      </c>
      <c r="K58" s="70" t="str">
        <f t="shared" si="39"/>
        <v/>
      </c>
      <c r="L58" s="14"/>
      <c r="M58" s="14"/>
      <c r="N58" s="29">
        <v>1638</v>
      </c>
      <c r="O58" s="29">
        <v>4597</v>
      </c>
      <c r="P58" s="29"/>
      <c r="Q58" s="29"/>
      <c r="R58" s="70">
        <f t="shared" si="40"/>
        <v>1638</v>
      </c>
      <c r="S58" s="70">
        <f t="shared" si="41"/>
        <v>4597</v>
      </c>
      <c r="T58" s="70">
        <f t="shared" si="42"/>
        <v>2.8064713064713063</v>
      </c>
      <c r="U58" s="29"/>
      <c r="V58" s="29"/>
      <c r="W58" s="29">
        <v>1235</v>
      </c>
      <c r="X58" s="29">
        <v>7378</v>
      </c>
      <c r="Z58" s="29"/>
      <c r="AA58" s="70">
        <f t="shared" si="43"/>
        <v>1235</v>
      </c>
      <c r="AB58" s="70">
        <f t="shared" si="44"/>
        <v>7378</v>
      </c>
      <c r="AC58" s="70">
        <f t="shared" si="45"/>
        <v>5.9740890688259105</v>
      </c>
      <c r="AF58" s="29">
        <v>2425</v>
      </c>
      <c r="AG58" s="29">
        <v>3059</v>
      </c>
      <c r="AH58" s="29"/>
      <c r="AI58" s="29"/>
      <c r="AJ58" s="70">
        <f t="shared" si="46"/>
        <v>2425</v>
      </c>
      <c r="AK58" s="70">
        <f t="shared" si="47"/>
        <v>3059</v>
      </c>
      <c r="AL58" s="70">
        <f t="shared" si="48"/>
        <v>1.2614432989690723</v>
      </c>
      <c r="AM58" s="14"/>
      <c r="AO58" s="29">
        <v>1469</v>
      </c>
      <c r="AP58" s="29">
        <v>4197</v>
      </c>
      <c r="AQ58" s="70">
        <f t="shared" si="31"/>
        <v>1469</v>
      </c>
      <c r="AR58" s="70">
        <f t="shared" si="32"/>
        <v>4197</v>
      </c>
      <c r="AS58" s="70">
        <f t="shared" si="33"/>
        <v>2.8570456092579986</v>
      </c>
      <c r="AV58" s="29">
        <v>2450</v>
      </c>
      <c r="AW58" s="29">
        <v>3319</v>
      </c>
      <c r="AX58" s="14"/>
      <c r="AY58" s="14"/>
      <c r="AZ58" s="70">
        <f t="shared" si="64"/>
        <v>2450</v>
      </c>
      <c r="BA58" s="70">
        <f t="shared" si="65"/>
        <v>3319</v>
      </c>
      <c r="BB58" s="70">
        <f t="shared" si="66"/>
        <v>1.3546938775510204</v>
      </c>
      <c r="BC58" s="14"/>
      <c r="BD58" s="14"/>
      <c r="BE58" s="29">
        <v>3276</v>
      </c>
      <c r="BF58" s="29">
        <v>2954</v>
      </c>
      <c r="BG58" s="14"/>
      <c r="BH58" s="14"/>
      <c r="BI58" s="70">
        <f t="shared" si="34"/>
        <v>3276</v>
      </c>
      <c r="BJ58" s="70">
        <f t="shared" si="35"/>
        <v>2954</v>
      </c>
      <c r="BK58" s="70">
        <f t="shared" si="36"/>
        <v>0.90170940170940173</v>
      </c>
      <c r="BL58" s="14"/>
      <c r="BM58" s="14"/>
      <c r="BN58" s="29">
        <v>3633</v>
      </c>
      <c r="BO58" s="29">
        <v>2085</v>
      </c>
      <c r="BR58" s="70">
        <f t="shared" si="52"/>
        <v>3633</v>
      </c>
      <c r="BS58" s="70">
        <f t="shared" si="53"/>
        <v>2085</v>
      </c>
      <c r="BT58" s="70">
        <f t="shared" si="54"/>
        <v>0.573905862923204</v>
      </c>
      <c r="BU58" s="14"/>
      <c r="BV58" s="14"/>
      <c r="BW58" s="29">
        <v>13494</v>
      </c>
      <c r="BX58" s="29">
        <v>1617</v>
      </c>
      <c r="BZ58" s="29"/>
      <c r="CA58" s="70">
        <f t="shared" si="55"/>
        <v>13494</v>
      </c>
      <c r="CB58" s="70">
        <f t="shared" si="56"/>
        <v>1617</v>
      </c>
      <c r="CC58" s="70">
        <f t="shared" si="57"/>
        <v>0.11983103601600711</v>
      </c>
      <c r="CD58" s="14"/>
      <c r="CE58" s="14"/>
      <c r="CF58" s="29">
        <v>3198</v>
      </c>
      <c r="CG58" s="29">
        <v>1758</v>
      </c>
      <c r="CJ58" s="70">
        <f t="shared" si="58"/>
        <v>3198</v>
      </c>
      <c r="CK58" s="70">
        <f t="shared" si="59"/>
        <v>1758</v>
      </c>
      <c r="CL58" s="70">
        <f t="shared" si="60"/>
        <v>0.54971857410881797</v>
      </c>
      <c r="CM58" s="14"/>
      <c r="CN58" s="14"/>
      <c r="CO58" s="29">
        <v>429</v>
      </c>
      <c r="CP58" s="29">
        <v>107</v>
      </c>
      <c r="CR58" s="29"/>
      <c r="CS58" s="70">
        <f t="shared" si="61"/>
        <v>429</v>
      </c>
      <c r="CT58" s="70">
        <f t="shared" si="62"/>
        <v>107</v>
      </c>
      <c r="CU58" s="70">
        <f t="shared" si="63"/>
        <v>0.24941724941724941</v>
      </c>
    </row>
    <row r="59" spans="1:99" s="2" customFormat="1" x14ac:dyDescent="0.3">
      <c r="A59" s="46" t="s">
        <v>147</v>
      </c>
      <c r="B59" s="14" t="s">
        <v>63</v>
      </c>
      <c r="C59" s="14"/>
      <c r="D59" s="14"/>
      <c r="E59" s="29">
        <v>25941</v>
      </c>
      <c r="F59" s="29">
        <v>266</v>
      </c>
      <c r="G59" s="29"/>
      <c r="H59" s="29"/>
      <c r="I59" s="70">
        <f t="shared" si="37"/>
        <v>25941</v>
      </c>
      <c r="J59" s="70">
        <f t="shared" si="38"/>
        <v>266</v>
      </c>
      <c r="K59" s="70">
        <f t="shared" si="39"/>
        <v>1.0254038009328862E-2</v>
      </c>
      <c r="L59" s="14"/>
      <c r="M59" s="14"/>
      <c r="N59" s="29">
        <v>15457</v>
      </c>
      <c r="O59" s="29">
        <v>1245</v>
      </c>
      <c r="P59" s="29"/>
      <c r="Q59" s="29"/>
      <c r="R59" s="70">
        <f t="shared" si="40"/>
        <v>15457</v>
      </c>
      <c r="S59" s="70">
        <f t="shared" si="41"/>
        <v>1245</v>
      </c>
      <c r="T59" s="70">
        <f t="shared" si="42"/>
        <v>8.0546030924500231E-2</v>
      </c>
      <c r="U59" s="29"/>
      <c r="V59" s="29"/>
      <c r="W59" s="29"/>
      <c r="X59" s="29"/>
      <c r="Z59" s="29"/>
      <c r="AA59" s="70">
        <f t="shared" si="43"/>
        <v>0</v>
      </c>
      <c r="AB59" s="70">
        <f t="shared" si="44"/>
        <v>0</v>
      </c>
      <c r="AC59" s="70" t="str">
        <f t="shared" si="45"/>
        <v/>
      </c>
      <c r="AF59" s="29">
        <v>629881</v>
      </c>
      <c r="AG59" s="29">
        <v>1941</v>
      </c>
      <c r="AH59" s="29"/>
      <c r="AI59" s="29"/>
      <c r="AJ59" s="70">
        <f t="shared" si="46"/>
        <v>629881</v>
      </c>
      <c r="AK59" s="70">
        <f t="shared" si="47"/>
        <v>1941</v>
      </c>
      <c r="AL59" s="70">
        <f t="shared" si="48"/>
        <v>3.0815344485704442E-3</v>
      </c>
      <c r="AM59" s="14"/>
      <c r="AO59" s="29">
        <v>427115</v>
      </c>
      <c r="AP59" s="29">
        <v>3576</v>
      </c>
      <c r="AQ59" s="70">
        <f t="shared" si="31"/>
        <v>427115</v>
      </c>
      <c r="AR59" s="70">
        <f t="shared" si="32"/>
        <v>3576</v>
      </c>
      <c r="AS59" s="70">
        <f t="shared" si="33"/>
        <v>8.372452384018356E-3</v>
      </c>
      <c r="AV59" s="29">
        <v>6232447</v>
      </c>
      <c r="AW59" s="29">
        <v>12045</v>
      </c>
      <c r="AX59" s="14"/>
      <c r="AY59" s="14"/>
      <c r="AZ59" s="70">
        <f t="shared" si="64"/>
        <v>6232447</v>
      </c>
      <c r="BA59" s="70">
        <f t="shared" si="65"/>
        <v>12045</v>
      </c>
      <c r="BB59" s="70">
        <f t="shared" si="66"/>
        <v>1.932627746373134E-3</v>
      </c>
      <c r="BC59" s="14"/>
      <c r="BD59" s="14"/>
      <c r="BE59" s="29">
        <v>332982</v>
      </c>
      <c r="BF59" s="29">
        <v>5009</v>
      </c>
      <c r="BG59" s="14"/>
      <c r="BH59" s="14"/>
      <c r="BI59" s="70">
        <f t="shared" si="34"/>
        <v>332982</v>
      </c>
      <c r="BJ59" s="70">
        <f t="shared" si="35"/>
        <v>5009</v>
      </c>
      <c r="BK59" s="70">
        <f t="shared" si="36"/>
        <v>1.5042855169348493E-2</v>
      </c>
      <c r="BL59" s="14"/>
      <c r="BM59" s="14"/>
      <c r="BN59" s="29"/>
      <c r="BO59" s="29">
        <v>28504</v>
      </c>
      <c r="BR59" s="70">
        <f t="shared" si="52"/>
        <v>0</v>
      </c>
      <c r="BS59" s="70">
        <f t="shared" si="53"/>
        <v>28504</v>
      </c>
      <c r="BT59" s="70" t="str">
        <f t="shared" si="54"/>
        <v/>
      </c>
      <c r="BU59" s="14"/>
      <c r="BV59" s="14"/>
      <c r="BW59" s="29">
        <v>514201</v>
      </c>
      <c r="BX59" s="29">
        <v>5914</v>
      </c>
      <c r="BZ59" s="29"/>
      <c r="CA59" s="70">
        <f t="shared" si="55"/>
        <v>514201</v>
      </c>
      <c r="CB59" s="70">
        <f t="shared" si="56"/>
        <v>5914</v>
      </c>
      <c r="CC59" s="70">
        <f t="shared" si="57"/>
        <v>1.1501338970558207E-2</v>
      </c>
      <c r="CD59" s="14"/>
      <c r="CE59" s="14"/>
      <c r="CF59" s="29">
        <v>794183</v>
      </c>
      <c r="CG59" s="29">
        <v>7962</v>
      </c>
      <c r="CJ59" s="70">
        <f t="shared" si="58"/>
        <v>794183</v>
      </c>
      <c r="CK59" s="70">
        <f t="shared" si="59"/>
        <v>7962</v>
      </c>
      <c r="CL59" s="70">
        <f t="shared" si="60"/>
        <v>1.0025397169166301E-2</v>
      </c>
      <c r="CM59" s="14"/>
      <c r="CN59" s="14"/>
      <c r="CO59" s="29">
        <v>160004</v>
      </c>
      <c r="CP59" s="29">
        <v>2331</v>
      </c>
      <c r="CR59" s="29"/>
      <c r="CS59" s="70">
        <f t="shared" si="61"/>
        <v>160004</v>
      </c>
      <c r="CT59" s="70">
        <f t="shared" si="62"/>
        <v>2331</v>
      </c>
      <c r="CU59" s="70">
        <f t="shared" si="63"/>
        <v>1.4568385790355241E-2</v>
      </c>
    </row>
    <row r="60" spans="1:99" s="2" customFormat="1" x14ac:dyDescent="0.3">
      <c r="A60" s="46" t="s">
        <v>73</v>
      </c>
      <c r="B60" s="14" t="s">
        <v>63</v>
      </c>
      <c r="C60" s="14"/>
      <c r="D60" s="14"/>
      <c r="E60" s="29">
        <v>85592</v>
      </c>
      <c r="F60" s="29">
        <v>12833</v>
      </c>
      <c r="G60" s="29"/>
      <c r="H60" s="29"/>
      <c r="I60" s="70">
        <f t="shared" si="37"/>
        <v>85592</v>
      </c>
      <c r="J60" s="70">
        <f t="shared" si="38"/>
        <v>12833</v>
      </c>
      <c r="K60" s="70">
        <f t="shared" si="39"/>
        <v>0.14993223665763156</v>
      </c>
      <c r="L60" s="14"/>
      <c r="M60" s="14"/>
      <c r="N60" s="29">
        <v>45065</v>
      </c>
      <c r="O60" s="29">
        <v>6134</v>
      </c>
      <c r="P60" s="29"/>
      <c r="Q60" s="29"/>
      <c r="R60" s="70">
        <f t="shared" si="40"/>
        <v>45065</v>
      </c>
      <c r="S60" s="70">
        <f t="shared" si="41"/>
        <v>6134</v>
      </c>
      <c r="T60" s="70">
        <f t="shared" si="42"/>
        <v>0.13611450127593477</v>
      </c>
      <c r="U60" s="29"/>
      <c r="V60" s="29"/>
      <c r="W60" s="29">
        <v>29412</v>
      </c>
      <c r="X60" s="29">
        <v>2093</v>
      </c>
      <c r="Z60" s="29"/>
      <c r="AA60" s="70">
        <f t="shared" si="43"/>
        <v>29412</v>
      </c>
      <c r="AB60" s="70">
        <f t="shared" si="44"/>
        <v>2093</v>
      </c>
      <c r="AC60" s="70">
        <f t="shared" si="45"/>
        <v>7.1161430708554338E-2</v>
      </c>
      <c r="AF60" s="29">
        <v>28353</v>
      </c>
      <c r="AG60" s="29">
        <v>6343</v>
      </c>
      <c r="AH60" s="29"/>
      <c r="AI60" s="29"/>
      <c r="AJ60" s="70">
        <f t="shared" si="46"/>
        <v>28353</v>
      </c>
      <c r="AK60" s="70">
        <f t="shared" si="47"/>
        <v>6343</v>
      </c>
      <c r="AL60" s="70">
        <f t="shared" si="48"/>
        <v>0.22371530349522095</v>
      </c>
      <c r="AM60" s="14"/>
      <c r="AO60" s="29">
        <v>143</v>
      </c>
      <c r="AP60" s="29">
        <v>69</v>
      </c>
      <c r="AQ60" s="70">
        <f t="shared" si="31"/>
        <v>143</v>
      </c>
      <c r="AR60" s="70">
        <f t="shared" si="32"/>
        <v>69</v>
      </c>
      <c r="AS60" s="70">
        <f t="shared" si="33"/>
        <v>0.4825174825174825</v>
      </c>
      <c r="AV60" s="29">
        <v>253</v>
      </c>
      <c r="AW60" s="29">
        <v>200</v>
      </c>
      <c r="AX60" s="14"/>
      <c r="AY60" s="14"/>
      <c r="AZ60" s="70">
        <f t="shared" si="64"/>
        <v>253</v>
      </c>
      <c r="BA60" s="70">
        <f t="shared" si="65"/>
        <v>200</v>
      </c>
      <c r="BB60" s="70">
        <f t="shared" si="66"/>
        <v>0.79051383399209485</v>
      </c>
      <c r="BC60" s="14"/>
      <c r="BD60" s="14"/>
      <c r="BE60" s="29">
        <v>11557</v>
      </c>
      <c r="BF60" s="29">
        <v>3538</v>
      </c>
      <c r="BG60" s="14"/>
      <c r="BH60" s="14"/>
      <c r="BI60" s="70">
        <f t="shared" si="34"/>
        <v>11557</v>
      </c>
      <c r="BJ60" s="70">
        <f t="shared" si="35"/>
        <v>3538</v>
      </c>
      <c r="BK60" s="70">
        <f t="shared" si="36"/>
        <v>0.30613481007181792</v>
      </c>
      <c r="BL60" s="14"/>
      <c r="BM60" s="14"/>
      <c r="BN60" s="29">
        <v>5934</v>
      </c>
      <c r="BO60" s="29">
        <v>1914</v>
      </c>
      <c r="BR60" s="70">
        <f t="shared" si="52"/>
        <v>5934</v>
      </c>
      <c r="BS60" s="70">
        <f t="shared" si="53"/>
        <v>1914</v>
      </c>
      <c r="BT60" s="70">
        <f t="shared" si="54"/>
        <v>0.32254802831142571</v>
      </c>
      <c r="BU60" s="14"/>
      <c r="BV60" s="14"/>
      <c r="BW60" s="29">
        <v>4121</v>
      </c>
      <c r="BX60" s="29">
        <v>1708</v>
      </c>
      <c r="BZ60" s="29"/>
      <c r="CA60" s="70">
        <f t="shared" si="55"/>
        <v>4121</v>
      </c>
      <c r="CB60" s="70">
        <f t="shared" si="56"/>
        <v>1708</v>
      </c>
      <c r="CC60" s="70">
        <f t="shared" si="57"/>
        <v>0.41446250909973309</v>
      </c>
      <c r="CD60" s="14"/>
      <c r="CE60" s="14"/>
      <c r="CF60" s="29">
        <v>27196</v>
      </c>
      <c r="CG60" s="29">
        <v>8402</v>
      </c>
      <c r="CJ60" s="70">
        <f t="shared" si="58"/>
        <v>27196</v>
      </c>
      <c r="CK60" s="70">
        <f t="shared" si="59"/>
        <v>8402</v>
      </c>
      <c r="CL60" s="70">
        <f t="shared" si="60"/>
        <v>0.30894249154287395</v>
      </c>
      <c r="CM60" s="14"/>
      <c r="CN60" s="14"/>
      <c r="CO60" s="29">
        <v>46876</v>
      </c>
      <c r="CP60" s="29">
        <v>18094</v>
      </c>
      <c r="CR60" s="29"/>
      <c r="CS60" s="70">
        <f t="shared" si="61"/>
        <v>46876</v>
      </c>
      <c r="CT60" s="70">
        <f t="shared" si="62"/>
        <v>18094</v>
      </c>
      <c r="CU60" s="70">
        <f t="shared" si="63"/>
        <v>0.38599709872856047</v>
      </c>
    </row>
    <row r="61" spans="1:99" s="2" customFormat="1" x14ac:dyDescent="0.3">
      <c r="A61" s="46" t="s">
        <v>49</v>
      </c>
      <c r="B61" s="14" t="s">
        <v>63</v>
      </c>
      <c r="C61" s="14"/>
      <c r="D61" s="14"/>
      <c r="E61" s="29">
        <v>8976</v>
      </c>
      <c r="F61" s="29">
        <v>278</v>
      </c>
      <c r="G61" s="29"/>
      <c r="H61" s="29"/>
      <c r="I61" s="70">
        <f t="shared" si="37"/>
        <v>8976</v>
      </c>
      <c r="J61" s="70">
        <f t="shared" si="38"/>
        <v>278</v>
      </c>
      <c r="K61" s="70">
        <f t="shared" si="39"/>
        <v>3.0971479500891266E-2</v>
      </c>
      <c r="L61" s="14"/>
      <c r="M61" s="14"/>
      <c r="N61" s="29">
        <v>72326</v>
      </c>
      <c r="O61" s="29">
        <v>5074</v>
      </c>
      <c r="P61" s="29"/>
      <c r="Q61" s="29"/>
      <c r="R61" s="70">
        <f t="shared" si="40"/>
        <v>72326</v>
      </c>
      <c r="S61" s="70">
        <f t="shared" si="41"/>
        <v>5074</v>
      </c>
      <c r="T61" s="70">
        <f t="shared" si="42"/>
        <v>7.0154577883472055E-2</v>
      </c>
      <c r="U61" s="29"/>
      <c r="V61" s="29"/>
      <c r="W61" s="29">
        <v>26619</v>
      </c>
      <c r="X61" s="29">
        <v>1302</v>
      </c>
      <c r="Z61" s="29"/>
      <c r="AA61" s="70">
        <f t="shared" si="43"/>
        <v>26619</v>
      </c>
      <c r="AB61" s="70">
        <f t="shared" si="44"/>
        <v>1302</v>
      </c>
      <c r="AC61" s="70">
        <f t="shared" si="45"/>
        <v>4.8912430970359515E-2</v>
      </c>
      <c r="AF61" s="29">
        <v>46046</v>
      </c>
      <c r="AG61" s="29">
        <v>3904</v>
      </c>
      <c r="AH61" s="29"/>
      <c r="AI61" s="29"/>
      <c r="AJ61" s="70">
        <f t="shared" si="46"/>
        <v>46046</v>
      </c>
      <c r="AK61" s="70">
        <f t="shared" si="47"/>
        <v>3904</v>
      </c>
      <c r="AL61" s="70">
        <f t="shared" si="48"/>
        <v>8.4784780436954352E-2</v>
      </c>
      <c r="AM61" s="14"/>
      <c r="AO61" s="29">
        <v>26845</v>
      </c>
      <c r="AP61" s="29">
        <v>3071</v>
      </c>
      <c r="AQ61" s="70">
        <f t="shared" si="31"/>
        <v>26845</v>
      </c>
      <c r="AR61" s="70">
        <f t="shared" si="32"/>
        <v>3071</v>
      </c>
      <c r="AS61" s="70">
        <f t="shared" si="33"/>
        <v>0.11439746693983982</v>
      </c>
      <c r="AV61" s="29">
        <v>71701</v>
      </c>
      <c r="AW61" s="29">
        <v>5357</v>
      </c>
      <c r="AX61" s="14"/>
      <c r="AY61" s="14"/>
      <c r="AZ61" s="70">
        <f t="shared" si="64"/>
        <v>71701</v>
      </c>
      <c r="BA61" s="70">
        <f t="shared" si="65"/>
        <v>5357</v>
      </c>
      <c r="BB61" s="70">
        <f t="shared" si="66"/>
        <v>7.4713044448473528E-2</v>
      </c>
      <c r="BC61" s="14"/>
      <c r="BD61" s="14"/>
      <c r="BE61" s="29">
        <v>10121</v>
      </c>
      <c r="BF61" s="29">
        <v>1597</v>
      </c>
      <c r="BG61" s="14"/>
      <c r="BH61" s="14"/>
      <c r="BI61" s="70">
        <f t="shared" si="34"/>
        <v>10121</v>
      </c>
      <c r="BJ61" s="70">
        <f t="shared" si="35"/>
        <v>1597</v>
      </c>
      <c r="BK61" s="70">
        <f t="shared" si="36"/>
        <v>0.15779073214109277</v>
      </c>
      <c r="BL61" s="14"/>
      <c r="BM61" s="14"/>
      <c r="BN61" s="29">
        <v>45896</v>
      </c>
      <c r="BO61" s="29">
        <v>2727</v>
      </c>
      <c r="BR61" s="70">
        <f t="shared" si="52"/>
        <v>45896</v>
      </c>
      <c r="BS61" s="70">
        <f t="shared" si="53"/>
        <v>2727</v>
      </c>
      <c r="BT61" s="70">
        <f t="shared" si="54"/>
        <v>5.9416942652954503E-2</v>
      </c>
      <c r="BU61" s="14"/>
      <c r="BV61" s="14"/>
      <c r="BW61" s="29">
        <v>12103</v>
      </c>
      <c r="BX61" s="29">
        <v>2300</v>
      </c>
      <c r="BZ61" s="29"/>
      <c r="CA61" s="70">
        <f t="shared" si="55"/>
        <v>12103</v>
      </c>
      <c r="CB61" s="70">
        <f t="shared" si="56"/>
        <v>2300</v>
      </c>
      <c r="CC61" s="70">
        <f t="shared" si="57"/>
        <v>0.19003552838139304</v>
      </c>
      <c r="CD61" s="14"/>
      <c r="CE61" s="14"/>
      <c r="CF61" s="29">
        <v>1124</v>
      </c>
      <c r="CG61" s="29">
        <v>162</v>
      </c>
      <c r="CJ61" s="70">
        <f t="shared" si="58"/>
        <v>1124</v>
      </c>
      <c r="CK61" s="70">
        <f t="shared" si="59"/>
        <v>162</v>
      </c>
      <c r="CL61" s="70">
        <f t="shared" si="60"/>
        <v>0.14412811387900357</v>
      </c>
      <c r="CM61" s="14"/>
      <c r="CN61" s="14"/>
      <c r="CO61" s="29">
        <v>162</v>
      </c>
      <c r="CP61" s="29">
        <v>55</v>
      </c>
      <c r="CR61" s="29"/>
      <c r="CS61" s="70">
        <f t="shared" si="61"/>
        <v>162</v>
      </c>
      <c r="CT61" s="70">
        <f t="shared" si="62"/>
        <v>55</v>
      </c>
      <c r="CU61" s="70">
        <f t="shared" si="63"/>
        <v>0.33950617283950618</v>
      </c>
    </row>
    <row r="62" spans="1:99" s="2" customFormat="1" x14ac:dyDescent="0.3">
      <c r="A62" s="46" t="s">
        <v>149</v>
      </c>
      <c r="B62" s="14" t="s">
        <v>63</v>
      </c>
      <c r="C62" s="14"/>
      <c r="D62" s="14"/>
      <c r="E62" s="29">
        <v>1715265</v>
      </c>
      <c r="F62" s="29">
        <v>18951</v>
      </c>
      <c r="G62" s="29"/>
      <c r="H62" s="29"/>
      <c r="I62" s="70">
        <f t="shared" si="37"/>
        <v>1715265</v>
      </c>
      <c r="J62" s="70">
        <f t="shared" si="38"/>
        <v>18951</v>
      </c>
      <c r="K62" s="70">
        <f t="shared" si="39"/>
        <v>1.1048438579461483E-2</v>
      </c>
      <c r="L62" s="14"/>
      <c r="M62" s="14"/>
      <c r="N62" s="29">
        <v>1841815</v>
      </c>
      <c r="O62" s="29">
        <v>48164</v>
      </c>
      <c r="P62" s="29"/>
      <c r="Q62" s="29"/>
      <c r="R62" s="70">
        <f t="shared" si="40"/>
        <v>1841815</v>
      </c>
      <c r="S62" s="70">
        <f t="shared" si="41"/>
        <v>48164</v>
      </c>
      <c r="T62" s="70">
        <f t="shared" si="42"/>
        <v>2.6150291967434298E-2</v>
      </c>
      <c r="U62" s="29"/>
      <c r="V62" s="29"/>
      <c r="W62" s="29">
        <v>1554377</v>
      </c>
      <c r="X62" s="29">
        <v>46339</v>
      </c>
      <c r="Z62" s="29"/>
      <c r="AA62" s="70">
        <f t="shared" si="43"/>
        <v>1554377</v>
      </c>
      <c r="AB62" s="70">
        <f t="shared" si="44"/>
        <v>46339</v>
      </c>
      <c r="AC62" s="70">
        <f t="shared" si="45"/>
        <v>2.9811943949247834E-2</v>
      </c>
      <c r="AF62" s="29">
        <v>1102698</v>
      </c>
      <c r="AG62" s="29">
        <v>40357</v>
      </c>
      <c r="AH62" s="29"/>
      <c r="AI62" s="29"/>
      <c r="AJ62" s="70">
        <f t="shared" si="46"/>
        <v>1102698</v>
      </c>
      <c r="AK62" s="70">
        <f t="shared" si="47"/>
        <v>40357</v>
      </c>
      <c r="AL62" s="70">
        <f t="shared" si="48"/>
        <v>3.6598415885401081E-2</v>
      </c>
      <c r="AM62" s="14"/>
      <c r="AO62" s="29">
        <v>1258439</v>
      </c>
      <c r="AP62" s="29">
        <v>48615</v>
      </c>
      <c r="AQ62" s="70">
        <f t="shared" si="31"/>
        <v>1258439</v>
      </c>
      <c r="AR62" s="70">
        <f t="shared" si="32"/>
        <v>48615</v>
      </c>
      <c r="AS62" s="70">
        <f t="shared" si="33"/>
        <v>3.8631193089216087E-2</v>
      </c>
      <c r="AV62" s="29">
        <v>1287682</v>
      </c>
      <c r="AW62" s="29">
        <v>49537</v>
      </c>
      <c r="AX62" s="14"/>
      <c r="AY62" s="14"/>
      <c r="AZ62" s="70">
        <f t="shared" si="64"/>
        <v>1287682</v>
      </c>
      <c r="BA62" s="70">
        <f t="shared" si="65"/>
        <v>49537</v>
      </c>
      <c r="BB62" s="70">
        <f t="shared" si="66"/>
        <v>3.8469901730396168E-2</v>
      </c>
      <c r="BC62" s="14"/>
      <c r="BD62" s="14"/>
      <c r="BE62" s="29">
        <v>1114080</v>
      </c>
      <c r="BF62" s="29">
        <v>43726</v>
      </c>
      <c r="BG62" s="14"/>
      <c r="BH62" s="14"/>
      <c r="BI62" s="70">
        <f t="shared" si="34"/>
        <v>1114080</v>
      </c>
      <c r="BJ62" s="70">
        <f t="shared" si="35"/>
        <v>43726</v>
      </c>
      <c r="BK62" s="70">
        <f t="shared" si="36"/>
        <v>3.924852793336206E-2</v>
      </c>
      <c r="BL62" s="14"/>
      <c r="BM62" s="14"/>
      <c r="BN62" s="29"/>
      <c r="BO62" s="29"/>
      <c r="BR62" s="70">
        <f t="shared" si="52"/>
        <v>0</v>
      </c>
      <c r="BS62" s="70">
        <f t="shared" si="53"/>
        <v>0</v>
      </c>
      <c r="BT62" s="70" t="str">
        <f t="shared" si="54"/>
        <v/>
      </c>
      <c r="BU62" s="14"/>
      <c r="BV62" s="14"/>
      <c r="BW62" s="29">
        <v>1072955</v>
      </c>
      <c r="BX62" s="29">
        <v>42544</v>
      </c>
      <c r="BZ62" s="29"/>
      <c r="CA62" s="70">
        <f t="shared" si="55"/>
        <v>1072955</v>
      </c>
      <c r="CB62" s="70">
        <f t="shared" si="56"/>
        <v>42544</v>
      </c>
      <c r="CC62" s="70">
        <f t="shared" si="57"/>
        <v>3.9651243528386559E-2</v>
      </c>
      <c r="CD62" s="14"/>
      <c r="CE62" s="14"/>
      <c r="CF62" s="29">
        <v>130715</v>
      </c>
      <c r="CG62" s="29">
        <v>22996</v>
      </c>
      <c r="CJ62" s="70">
        <f t="shared" si="58"/>
        <v>130715</v>
      </c>
      <c r="CK62" s="70">
        <f t="shared" si="59"/>
        <v>22996</v>
      </c>
      <c r="CL62" s="70">
        <f t="shared" si="60"/>
        <v>0.17592472172283211</v>
      </c>
      <c r="CM62" s="14"/>
      <c r="CN62" s="14"/>
      <c r="CO62" s="29">
        <v>79677</v>
      </c>
      <c r="CP62" s="29">
        <v>13491</v>
      </c>
      <c r="CR62" s="29"/>
      <c r="CS62" s="70">
        <f t="shared" si="61"/>
        <v>79677</v>
      </c>
      <c r="CT62" s="70">
        <f t="shared" si="62"/>
        <v>13491</v>
      </c>
      <c r="CU62" s="70">
        <f t="shared" si="63"/>
        <v>0.16932113407884333</v>
      </c>
    </row>
    <row r="63" spans="1:99" s="2" customFormat="1" x14ac:dyDescent="0.3">
      <c r="A63" s="46" t="s">
        <v>148</v>
      </c>
      <c r="B63" s="14" t="s">
        <v>63</v>
      </c>
      <c r="C63" s="14"/>
      <c r="D63" s="14"/>
      <c r="E63" s="29">
        <v>79066</v>
      </c>
      <c r="F63" s="29">
        <v>2757</v>
      </c>
      <c r="G63" s="29"/>
      <c r="H63" s="29"/>
      <c r="I63" s="70">
        <f t="shared" si="37"/>
        <v>79066</v>
      </c>
      <c r="J63" s="70">
        <f t="shared" si="38"/>
        <v>2757</v>
      </c>
      <c r="K63" s="70">
        <f t="shared" si="39"/>
        <v>3.4869602610477321E-2</v>
      </c>
      <c r="L63" s="14"/>
      <c r="M63" s="14"/>
      <c r="N63" s="29">
        <v>29029</v>
      </c>
      <c r="O63" s="29">
        <v>1509</v>
      </c>
      <c r="P63" s="29"/>
      <c r="Q63" s="29"/>
      <c r="R63" s="70">
        <f t="shared" si="40"/>
        <v>29029</v>
      </c>
      <c r="S63" s="70">
        <f t="shared" si="41"/>
        <v>1509</v>
      </c>
      <c r="T63" s="70">
        <f t="shared" si="42"/>
        <v>5.1982500258362326E-2</v>
      </c>
      <c r="U63" s="29"/>
      <c r="V63" s="29"/>
      <c r="W63" s="29">
        <v>1495</v>
      </c>
      <c r="X63" s="29">
        <v>504</v>
      </c>
      <c r="Z63" s="29"/>
      <c r="AA63" s="70">
        <f t="shared" si="43"/>
        <v>1495</v>
      </c>
      <c r="AB63" s="70">
        <f t="shared" si="44"/>
        <v>504</v>
      </c>
      <c r="AC63" s="70">
        <f t="shared" si="45"/>
        <v>0.33712374581939797</v>
      </c>
      <c r="AF63" s="29">
        <v>85618</v>
      </c>
      <c r="AG63" s="29">
        <v>4710</v>
      </c>
      <c r="AH63" s="29"/>
      <c r="AI63" s="29"/>
      <c r="AJ63" s="70">
        <f t="shared" si="46"/>
        <v>85618</v>
      </c>
      <c r="AK63" s="70">
        <f t="shared" si="47"/>
        <v>4710</v>
      </c>
      <c r="AL63" s="70">
        <f t="shared" si="48"/>
        <v>5.501179658483029E-2</v>
      </c>
      <c r="AM63" s="14"/>
      <c r="AO63" s="29">
        <v>82543</v>
      </c>
      <c r="AP63" s="29">
        <v>6208</v>
      </c>
      <c r="AQ63" s="70">
        <f t="shared" si="31"/>
        <v>82543</v>
      </c>
      <c r="AR63" s="70">
        <f t="shared" si="32"/>
        <v>6208</v>
      </c>
      <c r="AS63" s="70">
        <f t="shared" si="33"/>
        <v>7.5209284857589376E-2</v>
      </c>
      <c r="AV63" s="29"/>
      <c r="AW63" s="29"/>
      <c r="AX63" s="14"/>
      <c r="AY63" s="14"/>
      <c r="AZ63" s="70">
        <f t="shared" si="64"/>
        <v>0</v>
      </c>
      <c r="BA63" s="70">
        <f t="shared" si="65"/>
        <v>0</v>
      </c>
      <c r="BB63" s="70" t="str">
        <f t="shared" si="66"/>
        <v/>
      </c>
      <c r="BC63" s="14"/>
      <c r="BD63" s="14"/>
      <c r="BE63" s="29">
        <v>117033</v>
      </c>
      <c r="BF63" s="29">
        <v>8431</v>
      </c>
      <c r="BG63" s="14"/>
      <c r="BH63" s="14"/>
      <c r="BI63" s="70">
        <f t="shared" si="34"/>
        <v>117033</v>
      </c>
      <c r="BJ63" s="70">
        <f t="shared" si="35"/>
        <v>8431</v>
      </c>
      <c r="BK63" s="70">
        <f t="shared" si="36"/>
        <v>7.2039510223612144E-2</v>
      </c>
      <c r="BL63" s="14"/>
      <c r="BM63" s="14"/>
      <c r="BN63" s="29">
        <v>1510886</v>
      </c>
      <c r="BO63" s="29">
        <v>49542</v>
      </c>
      <c r="BR63" s="70">
        <f t="shared" si="52"/>
        <v>1510886</v>
      </c>
      <c r="BS63" s="70">
        <f t="shared" si="53"/>
        <v>49542</v>
      </c>
      <c r="BT63" s="70">
        <f t="shared" si="54"/>
        <v>3.279003180915039E-2</v>
      </c>
      <c r="BU63" s="14"/>
      <c r="BV63" s="14"/>
      <c r="BW63" s="29">
        <v>777569</v>
      </c>
      <c r="BX63" s="29">
        <v>32076</v>
      </c>
      <c r="BZ63" s="29"/>
      <c r="CA63" s="70">
        <f t="shared" si="55"/>
        <v>777569</v>
      </c>
      <c r="CB63" s="70">
        <f t="shared" si="56"/>
        <v>32076</v>
      </c>
      <c r="CC63" s="70">
        <f t="shared" si="57"/>
        <v>4.1251644548586687E-2</v>
      </c>
      <c r="CD63" s="14"/>
      <c r="CE63" s="14"/>
      <c r="CF63" s="29">
        <v>2530685</v>
      </c>
      <c r="CG63" s="29">
        <v>42869</v>
      </c>
      <c r="CJ63" s="70">
        <f t="shared" si="58"/>
        <v>2530685</v>
      </c>
      <c r="CK63" s="70">
        <f t="shared" si="59"/>
        <v>42869</v>
      </c>
      <c r="CL63" s="70">
        <f t="shared" si="60"/>
        <v>1.6939682338971463E-2</v>
      </c>
      <c r="CM63" s="14"/>
      <c r="CN63" s="14"/>
      <c r="CO63" s="29">
        <v>1157026</v>
      </c>
      <c r="CP63" s="29">
        <v>31916</v>
      </c>
      <c r="CR63" s="29"/>
      <c r="CS63" s="70">
        <f t="shared" si="61"/>
        <v>1157026</v>
      </c>
      <c r="CT63" s="70">
        <f t="shared" si="62"/>
        <v>31916</v>
      </c>
      <c r="CU63" s="70">
        <f t="shared" si="63"/>
        <v>2.7584514090435306E-2</v>
      </c>
    </row>
    <row r="64" spans="1:99" s="2" customFormat="1" ht="15" x14ac:dyDescent="0.3">
      <c r="A64" s="46" t="s">
        <v>48</v>
      </c>
      <c r="B64" s="14" t="s">
        <v>63</v>
      </c>
      <c r="C64" s="14"/>
      <c r="D64" s="14"/>
      <c r="E64" s="29">
        <v>9756</v>
      </c>
      <c r="F64" s="29">
        <v>240</v>
      </c>
      <c r="G64" s="29"/>
      <c r="H64" s="29"/>
      <c r="I64" s="70">
        <f t="shared" si="37"/>
        <v>9756</v>
      </c>
      <c r="J64" s="70">
        <f t="shared" si="38"/>
        <v>240</v>
      </c>
      <c r="K64" s="70">
        <f t="shared" si="39"/>
        <v>2.4600246002460024E-2</v>
      </c>
      <c r="L64" s="14"/>
      <c r="M64" s="14"/>
      <c r="N64" s="29">
        <v>32050</v>
      </c>
      <c r="O64" s="29">
        <v>684</v>
      </c>
      <c r="P64" s="29"/>
      <c r="Q64" s="29"/>
      <c r="R64" s="70">
        <f t="shared" si="40"/>
        <v>32050</v>
      </c>
      <c r="S64" s="70">
        <f t="shared" si="41"/>
        <v>684</v>
      </c>
      <c r="T64" s="70">
        <f t="shared" si="42"/>
        <v>2.1341653666146647E-2</v>
      </c>
      <c r="U64" s="29"/>
      <c r="V64" s="29"/>
      <c r="W64" s="29">
        <v>2414</v>
      </c>
      <c r="X64" s="29">
        <v>532</v>
      </c>
      <c r="Z64" s="29"/>
      <c r="AA64" s="70">
        <f t="shared" si="43"/>
        <v>2414</v>
      </c>
      <c r="AB64" s="70">
        <f t="shared" si="44"/>
        <v>532</v>
      </c>
      <c r="AC64" s="70">
        <f t="shared" si="45"/>
        <v>0.22038111019055509</v>
      </c>
      <c r="AF64" s="29">
        <v>3860</v>
      </c>
      <c r="AG64" s="29">
        <v>116</v>
      </c>
      <c r="AH64" s="29"/>
      <c r="AI64" s="29"/>
      <c r="AJ64" s="70">
        <f t="shared" si="46"/>
        <v>3860</v>
      </c>
      <c r="AK64" s="70">
        <f t="shared" si="47"/>
        <v>116</v>
      </c>
      <c r="AL64" s="70">
        <f t="shared" si="48"/>
        <v>3.0051813471502591E-2</v>
      </c>
      <c r="AM64" s="14"/>
      <c r="AO64" s="29">
        <v>4576</v>
      </c>
      <c r="AP64" s="29">
        <v>183</v>
      </c>
      <c r="AQ64" s="70">
        <f t="shared" si="31"/>
        <v>4576</v>
      </c>
      <c r="AR64" s="70">
        <f t="shared" si="32"/>
        <v>183</v>
      </c>
      <c r="AS64" s="70">
        <f t="shared" si="33"/>
        <v>3.9991258741258744E-2</v>
      </c>
      <c r="AV64" s="29">
        <v>4446</v>
      </c>
      <c r="AW64" s="29">
        <v>226</v>
      </c>
      <c r="AX64" s="14"/>
      <c r="AY64" s="14"/>
      <c r="AZ64" s="70">
        <f t="shared" si="64"/>
        <v>4446</v>
      </c>
      <c r="BA64" s="70">
        <f t="shared" si="65"/>
        <v>226</v>
      </c>
      <c r="BB64" s="70">
        <f t="shared" si="66"/>
        <v>5.083220872694557E-2</v>
      </c>
      <c r="BC64" s="14"/>
      <c r="BD64" s="14"/>
      <c r="BE64" s="29">
        <v>10237</v>
      </c>
      <c r="BF64" s="29">
        <v>150</v>
      </c>
      <c r="BG64" s="14"/>
      <c r="BH64" s="14"/>
      <c r="BI64" s="70">
        <f t="shared" si="34"/>
        <v>10237</v>
      </c>
      <c r="BJ64" s="70">
        <f t="shared" si="35"/>
        <v>150</v>
      </c>
      <c r="BK64" s="70">
        <f t="shared" si="36"/>
        <v>1.4652730292077757E-2</v>
      </c>
      <c r="BL64" s="14"/>
      <c r="BM64" s="14"/>
      <c r="BN64" s="29">
        <v>16620</v>
      </c>
      <c r="BO64" s="29">
        <v>347</v>
      </c>
      <c r="BR64" s="70">
        <f t="shared" si="52"/>
        <v>16620</v>
      </c>
      <c r="BS64" s="70">
        <f t="shared" si="53"/>
        <v>347</v>
      </c>
      <c r="BT64" s="70">
        <f t="shared" si="54"/>
        <v>2.0878459687123947E-2</v>
      </c>
      <c r="BU64" s="14"/>
      <c r="BV64" s="14"/>
      <c r="BW64" s="29">
        <v>11953</v>
      </c>
      <c r="BX64" s="29">
        <v>356</v>
      </c>
      <c r="BZ64" s="29"/>
      <c r="CA64" s="70">
        <f t="shared" si="55"/>
        <v>11953</v>
      </c>
      <c r="CB64" s="70">
        <f t="shared" si="56"/>
        <v>356</v>
      </c>
      <c r="CC64" s="70">
        <f t="shared" si="57"/>
        <v>2.9783317995482304E-2</v>
      </c>
      <c r="CD64" s="14"/>
      <c r="CE64" s="14"/>
      <c r="CF64" s="29">
        <v>39052</v>
      </c>
      <c r="CG64" s="29">
        <v>1439</v>
      </c>
      <c r="CJ64" s="70">
        <f t="shared" si="58"/>
        <v>39052</v>
      </c>
      <c r="CK64" s="70">
        <f t="shared" si="59"/>
        <v>1439</v>
      </c>
      <c r="CL64" s="70">
        <f t="shared" si="60"/>
        <v>3.6848304824336785E-2</v>
      </c>
      <c r="CM64" s="14"/>
      <c r="CN64" s="14"/>
      <c r="CO64" s="29">
        <v>5500</v>
      </c>
      <c r="CP64" s="29">
        <v>137</v>
      </c>
      <c r="CR64" s="29"/>
      <c r="CS64" s="70">
        <f t="shared" si="61"/>
        <v>5500</v>
      </c>
      <c r="CT64" s="70">
        <f t="shared" si="62"/>
        <v>137</v>
      </c>
      <c r="CU64" s="70">
        <f t="shared" si="63"/>
        <v>2.4909090909090909E-2</v>
      </c>
    </row>
    <row r="65" spans="1:99" s="2" customFormat="1" x14ac:dyDescent="0.3">
      <c r="A65" s="46" t="s">
        <v>150</v>
      </c>
      <c r="B65" s="14" t="s">
        <v>63</v>
      </c>
      <c r="C65" s="14"/>
      <c r="D65" s="14"/>
      <c r="E65" s="29"/>
      <c r="F65" s="29"/>
      <c r="G65" s="29"/>
      <c r="H65" s="29"/>
      <c r="I65" s="70">
        <f t="shared" si="37"/>
        <v>0</v>
      </c>
      <c r="J65" s="70">
        <f t="shared" si="38"/>
        <v>0</v>
      </c>
      <c r="K65" s="70" t="str">
        <f t="shared" si="39"/>
        <v/>
      </c>
      <c r="L65" s="14"/>
      <c r="M65" s="14"/>
      <c r="N65" s="29"/>
      <c r="O65" s="29"/>
      <c r="P65" s="29"/>
      <c r="Q65" s="29"/>
      <c r="R65" s="70">
        <f t="shared" si="40"/>
        <v>0</v>
      </c>
      <c r="S65" s="70">
        <f t="shared" si="41"/>
        <v>0</v>
      </c>
      <c r="T65" s="70" t="str">
        <f t="shared" si="42"/>
        <v/>
      </c>
      <c r="U65" s="29"/>
      <c r="V65" s="29"/>
      <c r="W65" s="29"/>
      <c r="X65" s="29"/>
      <c r="Z65" s="29"/>
      <c r="AA65" s="70">
        <f t="shared" si="43"/>
        <v>0</v>
      </c>
      <c r="AB65" s="70">
        <f t="shared" si="44"/>
        <v>0</v>
      </c>
      <c r="AC65" s="70" t="str">
        <f t="shared" si="45"/>
        <v/>
      </c>
      <c r="AF65" s="29"/>
      <c r="AG65" s="29"/>
      <c r="AH65" s="29"/>
      <c r="AI65" s="29"/>
      <c r="AJ65" s="70">
        <f t="shared" si="46"/>
        <v>0</v>
      </c>
      <c r="AK65" s="70">
        <f t="shared" si="47"/>
        <v>0</v>
      </c>
      <c r="AL65" s="70" t="str">
        <f t="shared" si="48"/>
        <v/>
      </c>
      <c r="AM65" s="14"/>
      <c r="AO65" s="29"/>
      <c r="AP65" s="29"/>
      <c r="AQ65" s="70">
        <f t="shared" si="31"/>
        <v>0</v>
      </c>
      <c r="AR65" s="70">
        <f t="shared" si="32"/>
        <v>0</v>
      </c>
      <c r="AS65" s="70" t="str">
        <f t="shared" si="33"/>
        <v/>
      </c>
      <c r="AV65" s="29">
        <v>923</v>
      </c>
      <c r="AW65" s="29">
        <v>27</v>
      </c>
      <c r="AX65" s="14"/>
      <c r="AY65" s="14"/>
      <c r="AZ65" s="70">
        <f t="shared" si="64"/>
        <v>923</v>
      </c>
      <c r="BA65" s="70">
        <f t="shared" si="65"/>
        <v>27</v>
      </c>
      <c r="BB65" s="70">
        <f t="shared" si="66"/>
        <v>2.9252437703141929E-2</v>
      </c>
      <c r="BC65" s="14"/>
      <c r="BD65" s="14"/>
      <c r="BE65" s="29">
        <v>579</v>
      </c>
      <c r="BF65" s="29">
        <v>4</v>
      </c>
      <c r="BG65" s="14"/>
      <c r="BH65" s="14"/>
      <c r="BI65" s="70">
        <f t="shared" si="34"/>
        <v>579</v>
      </c>
      <c r="BJ65" s="70">
        <f t="shared" si="35"/>
        <v>4</v>
      </c>
      <c r="BK65" s="70">
        <f t="shared" si="36"/>
        <v>6.9084628670120895E-3</v>
      </c>
      <c r="BL65" s="14"/>
      <c r="BM65" s="14"/>
      <c r="BN65" s="29">
        <v>695</v>
      </c>
      <c r="BO65" s="29">
        <v>103</v>
      </c>
      <c r="BR65" s="70">
        <f t="shared" si="52"/>
        <v>695</v>
      </c>
      <c r="BS65" s="70">
        <f t="shared" si="53"/>
        <v>103</v>
      </c>
      <c r="BT65" s="70">
        <f t="shared" si="54"/>
        <v>0.14820143884892087</v>
      </c>
      <c r="BU65" s="14"/>
      <c r="BV65" s="14"/>
      <c r="BW65" s="29">
        <v>890</v>
      </c>
      <c r="BX65" s="29">
        <v>48</v>
      </c>
      <c r="BZ65" s="29"/>
      <c r="CA65" s="70">
        <f t="shared" si="55"/>
        <v>890</v>
      </c>
      <c r="CB65" s="70">
        <f t="shared" si="56"/>
        <v>48</v>
      </c>
      <c r="CC65" s="70">
        <f t="shared" si="57"/>
        <v>5.3932584269662923E-2</v>
      </c>
      <c r="CD65" s="14"/>
      <c r="CE65" s="14"/>
      <c r="CF65" s="29">
        <v>1612</v>
      </c>
      <c r="CG65" s="29">
        <v>33</v>
      </c>
      <c r="CJ65" s="70">
        <f t="shared" si="58"/>
        <v>1612</v>
      </c>
      <c r="CK65" s="70">
        <f t="shared" si="59"/>
        <v>33</v>
      </c>
      <c r="CL65" s="70">
        <f t="shared" si="60"/>
        <v>2.0471464019851116E-2</v>
      </c>
      <c r="CM65" s="14"/>
      <c r="CN65" s="14"/>
      <c r="CO65" s="29">
        <v>786</v>
      </c>
      <c r="CP65" s="29">
        <v>11</v>
      </c>
      <c r="CR65" s="29"/>
      <c r="CS65" s="70">
        <f t="shared" si="61"/>
        <v>786</v>
      </c>
      <c r="CT65" s="70">
        <f t="shared" si="62"/>
        <v>11</v>
      </c>
      <c r="CU65" s="70">
        <f t="shared" si="63"/>
        <v>1.3994910941475827E-2</v>
      </c>
    </row>
    <row r="66" spans="1:99" s="2" customFormat="1" x14ac:dyDescent="0.3">
      <c r="A66" s="46" t="s">
        <v>11</v>
      </c>
      <c r="B66" s="14" t="s">
        <v>63</v>
      </c>
      <c r="C66" s="14"/>
      <c r="D66" s="14"/>
      <c r="E66" s="29">
        <v>85533</v>
      </c>
      <c r="F66" s="29">
        <v>1029</v>
      </c>
      <c r="G66" s="29"/>
      <c r="H66" s="29"/>
      <c r="I66" s="70">
        <f t="shared" si="37"/>
        <v>85533</v>
      </c>
      <c r="J66" s="70">
        <f t="shared" si="38"/>
        <v>1029</v>
      </c>
      <c r="K66" s="70">
        <f t="shared" si="39"/>
        <v>1.2030444389884607E-2</v>
      </c>
      <c r="L66" s="14"/>
      <c r="M66" s="14"/>
      <c r="N66" s="29">
        <v>114862</v>
      </c>
      <c r="O66" s="29">
        <v>1302</v>
      </c>
      <c r="P66" s="29"/>
      <c r="Q66" s="29"/>
      <c r="R66" s="70">
        <f t="shared" si="40"/>
        <v>114862</v>
      </c>
      <c r="S66" s="70">
        <f t="shared" si="41"/>
        <v>1302</v>
      </c>
      <c r="T66" s="70">
        <f t="shared" si="42"/>
        <v>1.1335341540283123E-2</v>
      </c>
      <c r="U66" s="29"/>
      <c r="V66" s="29"/>
      <c r="W66" s="29">
        <v>89037</v>
      </c>
      <c r="X66" s="29">
        <v>1221</v>
      </c>
      <c r="Z66" s="29"/>
      <c r="AA66" s="70">
        <f t="shared" si="43"/>
        <v>89037</v>
      </c>
      <c r="AB66" s="70">
        <f t="shared" si="44"/>
        <v>1221</v>
      </c>
      <c r="AC66" s="70">
        <f t="shared" si="45"/>
        <v>1.3713400047171401E-2</v>
      </c>
      <c r="AF66" s="29">
        <v>36270</v>
      </c>
      <c r="AG66" s="29">
        <v>650</v>
      </c>
      <c r="AH66" s="29"/>
      <c r="AI66" s="29"/>
      <c r="AJ66" s="70">
        <f t="shared" si="46"/>
        <v>36270</v>
      </c>
      <c r="AK66" s="70">
        <f t="shared" si="47"/>
        <v>650</v>
      </c>
      <c r="AL66" s="70">
        <f t="shared" si="48"/>
        <v>1.7921146953405017E-2</v>
      </c>
      <c r="AM66" s="14"/>
      <c r="AO66" s="29">
        <v>26767</v>
      </c>
      <c r="AP66" s="29">
        <v>515</v>
      </c>
      <c r="AQ66" s="70">
        <f t="shared" si="31"/>
        <v>26767</v>
      </c>
      <c r="AR66" s="70">
        <f t="shared" si="32"/>
        <v>515</v>
      </c>
      <c r="AS66" s="70">
        <f t="shared" si="33"/>
        <v>1.9240109089550567E-2</v>
      </c>
      <c r="AV66" s="29">
        <v>21671</v>
      </c>
      <c r="AW66" s="29">
        <v>373</v>
      </c>
      <c r="AX66" s="14"/>
      <c r="AY66" s="14"/>
      <c r="AZ66" s="70">
        <f t="shared" si="64"/>
        <v>21671</v>
      </c>
      <c r="BA66" s="70">
        <f t="shared" si="65"/>
        <v>373</v>
      </c>
      <c r="BB66" s="70">
        <f t="shared" si="66"/>
        <v>1.7211942226939229E-2</v>
      </c>
      <c r="BC66" s="14"/>
      <c r="BD66" s="14"/>
      <c r="BE66" s="29">
        <v>31232</v>
      </c>
      <c r="BF66" s="29">
        <v>433</v>
      </c>
      <c r="BG66" s="14"/>
      <c r="BH66" s="14"/>
      <c r="BI66" s="70">
        <f t="shared" si="34"/>
        <v>31232</v>
      </c>
      <c r="BJ66" s="70">
        <f t="shared" si="35"/>
        <v>433</v>
      </c>
      <c r="BK66" s="70">
        <f t="shared" si="36"/>
        <v>1.3863985655737704E-2</v>
      </c>
      <c r="BL66" s="14"/>
      <c r="BM66" s="14"/>
      <c r="BN66" s="29">
        <v>21352</v>
      </c>
      <c r="BO66" s="29">
        <v>279</v>
      </c>
      <c r="BR66" s="70">
        <f t="shared" si="52"/>
        <v>21352</v>
      </c>
      <c r="BS66" s="70">
        <f t="shared" si="53"/>
        <v>279</v>
      </c>
      <c r="BT66" s="70">
        <f t="shared" si="54"/>
        <v>1.306669164481079E-2</v>
      </c>
      <c r="BU66" s="14"/>
      <c r="BV66" s="14"/>
      <c r="BW66" s="29">
        <v>10556</v>
      </c>
      <c r="BX66" s="29">
        <v>163</v>
      </c>
      <c r="BZ66" s="29"/>
      <c r="CA66" s="70">
        <f t="shared" si="55"/>
        <v>10556</v>
      </c>
      <c r="CB66" s="70">
        <f t="shared" si="56"/>
        <v>163</v>
      </c>
      <c r="CC66" s="70">
        <f t="shared" si="57"/>
        <v>1.544145509662751E-2</v>
      </c>
      <c r="CD66" s="14"/>
      <c r="CE66" s="14"/>
      <c r="CF66" s="29">
        <v>8424</v>
      </c>
      <c r="CG66" s="29">
        <v>123</v>
      </c>
      <c r="CJ66" s="70">
        <f t="shared" si="58"/>
        <v>8424</v>
      </c>
      <c r="CK66" s="70">
        <f t="shared" si="59"/>
        <v>123</v>
      </c>
      <c r="CL66" s="70">
        <f t="shared" si="60"/>
        <v>1.4601139601139601E-2</v>
      </c>
      <c r="CM66" s="14"/>
      <c r="CN66" s="14"/>
      <c r="CO66" s="29">
        <v>1001</v>
      </c>
      <c r="CP66" s="29">
        <v>16</v>
      </c>
      <c r="CR66" s="29"/>
      <c r="CS66" s="70">
        <f t="shared" si="61"/>
        <v>1001</v>
      </c>
      <c r="CT66" s="70">
        <f t="shared" si="62"/>
        <v>16</v>
      </c>
      <c r="CU66" s="70">
        <f t="shared" si="63"/>
        <v>1.5984015984015984E-2</v>
      </c>
    </row>
    <row r="67" spans="1:99" s="2" customFormat="1" x14ac:dyDescent="0.3">
      <c r="A67" s="46" t="s">
        <v>34</v>
      </c>
      <c r="B67" s="14" t="s">
        <v>63</v>
      </c>
      <c r="C67" s="14"/>
      <c r="D67" s="14"/>
      <c r="E67" s="29">
        <v>7871</v>
      </c>
      <c r="F67" s="29">
        <v>71</v>
      </c>
      <c r="G67" s="29"/>
      <c r="H67" s="29"/>
      <c r="I67" s="70">
        <f t="shared" si="37"/>
        <v>7871</v>
      </c>
      <c r="J67" s="70">
        <f t="shared" si="38"/>
        <v>71</v>
      </c>
      <c r="K67" s="70">
        <f t="shared" si="39"/>
        <v>9.0204548342014985E-3</v>
      </c>
      <c r="L67" s="14"/>
      <c r="M67" s="14"/>
      <c r="N67" s="29">
        <v>41757</v>
      </c>
      <c r="O67" s="29">
        <v>293</v>
      </c>
      <c r="P67" s="29"/>
      <c r="Q67" s="29"/>
      <c r="R67" s="70">
        <f t="shared" si="40"/>
        <v>41757</v>
      </c>
      <c r="S67" s="70">
        <f t="shared" si="41"/>
        <v>293</v>
      </c>
      <c r="T67" s="70">
        <f t="shared" si="42"/>
        <v>7.0167876044735017E-3</v>
      </c>
      <c r="U67" s="29"/>
      <c r="V67" s="29"/>
      <c r="W67" s="29">
        <v>62536</v>
      </c>
      <c r="X67" s="29">
        <v>974</v>
      </c>
      <c r="Z67" s="29"/>
      <c r="AA67" s="70">
        <f t="shared" si="43"/>
        <v>62536</v>
      </c>
      <c r="AB67" s="70">
        <f t="shared" si="44"/>
        <v>974</v>
      </c>
      <c r="AC67" s="70">
        <f t="shared" si="45"/>
        <v>1.557502878342075E-2</v>
      </c>
      <c r="AF67" s="29">
        <v>47235</v>
      </c>
      <c r="AG67" s="29">
        <v>967</v>
      </c>
      <c r="AH67" s="29"/>
      <c r="AI67" s="29"/>
      <c r="AJ67" s="70">
        <f t="shared" si="46"/>
        <v>47235</v>
      </c>
      <c r="AK67" s="70">
        <f t="shared" si="47"/>
        <v>967</v>
      </c>
      <c r="AL67" s="70">
        <f t="shared" si="48"/>
        <v>2.0472107547369535E-2</v>
      </c>
      <c r="AM67" s="14"/>
      <c r="AO67" s="29">
        <v>13585</v>
      </c>
      <c r="AP67" s="29">
        <v>310</v>
      </c>
      <c r="AQ67" s="70">
        <f t="shared" si="31"/>
        <v>13585</v>
      </c>
      <c r="AR67" s="70">
        <f t="shared" si="32"/>
        <v>310</v>
      </c>
      <c r="AS67" s="70">
        <f t="shared" si="33"/>
        <v>2.2819285977180713E-2</v>
      </c>
      <c r="AV67" s="29">
        <v>34905</v>
      </c>
      <c r="AW67" s="29">
        <v>455</v>
      </c>
      <c r="AX67" s="14"/>
      <c r="AY67" s="14"/>
      <c r="AZ67" s="70">
        <f t="shared" si="64"/>
        <v>34905</v>
      </c>
      <c r="BA67" s="70">
        <f t="shared" si="65"/>
        <v>455</v>
      </c>
      <c r="BB67" s="70">
        <f t="shared" si="66"/>
        <v>1.3035381750465549E-2</v>
      </c>
      <c r="BC67" s="14"/>
      <c r="BD67" s="14"/>
      <c r="BE67" s="29">
        <v>18967</v>
      </c>
      <c r="BF67" s="29">
        <v>434</v>
      </c>
      <c r="BG67" s="14"/>
      <c r="BH67" s="14"/>
      <c r="BI67" s="70">
        <f t="shared" si="34"/>
        <v>18967</v>
      </c>
      <c r="BJ67" s="70">
        <f t="shared" si="35"/>
        <v>434</v>
      </c>
      <c r="BK67" s="70">
        <f t="shared" si="36"/>
        <v>2.2881847419201771E-2</v>
      </c>
      <c r="BL67" s="14"/>
      <c r="BM67" s="14"/>
      <c r="BN67" s="29">
        <v>19721</v>
      </c>
      <c r="BO67" s="29">
        <v>302</v>
      </c>
      <c r="BR67" s="70">
        <f t="shared" si="52"/>
        <v>19721</v>
      </c>
      <c r="BS67" s="70">
        <f t="shared" si="53"/>
        <v>302</v>
      </c>
      <c r="BT67" s="70">
        <f t="shared" si="54"/>
        <v>1.5313625069722631E-2</v>
      </c>
      <c r="BU67" s="14"/>
      <c r="BV67" s="14"/>
      <c r="BW67" s="29"/>
      <c r="BX67" s="29"/>
      <c r="BZ67" s="29"/>
      <c r="CA67" s="70">
        <f t="shared" si="55"/>
        <v>0</v>
      </c>
      <c r="CB67" s="70">
        <f t="shared" si="56"/>
        <v>0</v>
      </c>
      <c r="CC67" s="70" t="str">
        <f t="shared" si="57"/>
        <v/>
      </c>
      <c r="CD67" s="14"/>
      <c r="CE67" s="14"/>
      <c r="CF67" s="29"/>
      <c r="CG67" s="29"/>
      <c r="CJ67" s="70">
        <f t="shared" si="58"/>
        <v>0</v>
      </c>
      <c r="CK67" s="70">
        <f t="shared" si="59"/>
        <v>0</v>
      </c>
      <c r="CL67" s="70" t="str">
        <f t="shared" si="60"/>
        <v/>
      </c>
      <c r="CM67" s="14"/>
      <c r="CN67" s="14"/>
      <c r="CO67" s="29"/>
      <c r="CP67" s="29"/>
      <c r="CR67" s="29"/>
      <c r="CS67" s="70">
        <f t="shared" si="61"/>
        <v>0</v>
      </c>
      <c r="CT67" s="70">
        <f t="shared" si="62"/>
        <v>0</v>
      </c>
      <c r="CU67" s="70" t="str">
        <f t="shared" si="63"/>
        <v/>
      </c>
    </row>
    <row r="68" spans="1:99" s="2" customFormat="1" x14ac:dyDescent="0.3">
      <c r="A68" s="46" t="s">
        <v>35</v>
      </c>
      <c r="B68" s="14" t="s">
        <v>63</v>
      </c>
      <c r="C68" s="14"/>
      <c r="D68" s="14"/>
      <c r="E68" s="29">
        <v>214233</v>
      </c>
      <c r="F68" s="29">
        <v>10255</v>
      </c>
      <c r="G68" s="29"/>
      <c r="H68" s="29"/>
      <c r="I68" s="70">
        <f t="shared" si="37"/>
        <v>214233</v>
      </c>
      <c r="J68" s="70">
        <f t="shared" si="38"/>
        <v>10255</v>
      </c>
      <c r="K68" s="70">
        <f t="shared" si="39"/>
        <v>4.786844230347332E-2</v>
      </c>
      <c r="L68" s="14"/>
      <c r="M68" s="14"/>
      <c r="N68" s="29">
        <v>170840</v>
      </c>
      <c r="O68" s="29">
        <v>11569</v>
      </c>
      <c r="P68" s="29"/>
      <c r="Q68" s="29"/>
      <c r="R68" s="70">
        <f t="shared" si="40"/>
        <v>170840</v>
      </c>
      <c r="S68" s="70">
        <f t="shared" si="41"/>
        <v>11569</v>
      </c>
      <c r="T68" s="70">
        <f t="shared" si="42"/>
        <v>6.7718332943104656E-2</v>
      </c>
      <c r="U68" s="29"/>
      <c r="V68" s="29"/>
      <c r="W68" s="29">
        <v>117734</v>
      </c>
      <c r="X68" s="29">
        <v>6608</v>
      </c>
      <c r="Z68" s="29"/>
      <c r="AA68" s="70">
        <f t="shared" si="43"/>
        <v>117734</v>
      </c>
      <c r="AB68" s="70">
        <f t="shared" si="44"/>
        <v>6608</v>
      </c>
      <c r="AC68" s="70">
        <f t="shared" si="45"/>
        <v>5.6126522499872593E-2</v>
      </c>
      <c r="AF68" s="29">
        <v>116844</v>
      </c>
      <c r="AG68" s="29">
        <v>7369</v>
      </c>
      <c r="AH68" s="29"/>
      <c r="AI68" s="29"/>
      <c r="AJ68" s="70">
        <f t="shared" si="46"/>
        <v>116844</v>
      </c>
      <c r="AK68" s="70">
        <f t="shared" si="47"/>
        <v>7369</v>
      </c>
      <c r="AL68" s="70">
        <f t="shared" si="48"/>
        <v>6.3066995309985968E-2</v>
      </c>
      <c r="AM68" s="14"/>
      <c r="AO68" s="29">
        <v>93060</v>
      </c>
      <c r="AP68" s="29">
        <v>6223</v>
      </c>
      <c r="AQ68" s="70">
        <f t="shared" si="31"/>
        <v>93060</v>
      </c>
      <c r="AR68" s="70">
        <f t="shared" si="32"/>
        <v>6223</v>
      </c>
      <c r="AS68" s="70">
        <f t="shared" si="33"/>
        <v>6.6870836019772187E-2</v>
      </c>
      <c r="AV68" s="29">
        <v>51967</v>
      </c>
      <c r="AW68" s="29">
        <v>4269</v>
      </c>
      <c r="AX68" s="14"/>
      <c r="AY68" s="14"/>
      <c r="AZ68" s="70">
        <f t="shared" si="64"/>
        <v>51967</v>
      </c>
      <c r="BA68" s="70">
        <f t="shared" si="65"/>
        <v>4269</v>
      </c>
      <c r="BB68" s="70">
        <f t="shared" si="66"/>
        <v>8.2148286412531024E-2</v>
      </c>
      <c r="BC68" s="14"/>
      <c r="BD68" s="14"/>
      <c r="BE68" s="29">
        <v>51948</v>
      </c>
      <c r="BF68" s="29">
        <v>4565</v>
      </c>
      <c r="BG68" s="14"/>
      <c r="BH68" s="14"/>
      <c r="BI68" s="70">
        <f t="shared" si="34"/>
        <v>51948</v>
      </c>
      <c r="BJ68" s="70">
        <f t="shared" si="35"/>
        <v>4565</v>
      </c>
      <c r="BK68" s="70">
        <f t="shared" si="36"/>
        <v>8.7876337876337876E-2</v>
      </c>
      <c r="BL68" s="14"/>
      <c r="BM68" s="14"/>
      <c r="BN68" s="29">
        <v>47801</v>
      </c>
      <c r="BO68" s="29">
        <v>2979</v>
      </c>
      <c r="BR68" s="70">
        <f t="shared" si="52"/>
        <v>47801</v>
      </c>
      <c r="BS68" s="70">
        <f t="shared" si="53"/>
        <v>2979</v>
      </c>
      <c r="BT68" s="70">
        <f t="shared" si="54"/>
        <v>6.2320871948285603E-2</v>
      </c>
      <c r="BU68" s="14"/>
      <c r="BV68" s="14"/>
      <c r="BW68" s="29">
        <v>51779</v>
      </c>
      <c r="BX68" s="29">
        <v>4214</v>
      </c>
      <c r="BZ68" s="29"/>
      <c r="CA68" s="70">
        <f t="shared" si="55"/>
        <v>51779</v>
      </c>
      <c r="CB68" s="70">
        <f t="shared" si="56"/>
        <v>4214</v>
      </c>
      <c r="CC68" s="70">
        <f t="shared" si="57"/>
        <v>8.1384345004731642E-2</v>
      </c>
      <c r="CD68" s="14"/>
      <c r="CE68" s="14"/>
      <c r="CF68" s="29">
        <v>34970</v>
      </c>
      <c r="CG68" s="29">
        <v>2864</v>
      </c>
      <c r="CJ68" s="70">
        <f t="shared" si="58"/>
        <v>34970</v>
      </c>
      <c r="CK68" s="70">
        <f t="shared" si="59"/>
        <v>2864</v>
      </c>
      <c r="CL68" s="70">
        <f t="shared" si="60"/>
        <v>8.18987703746068E-2</v>
      </c>
      <c r="CM68" s="14"/>
      <c r="CN68" s="14"/>
      <c r="CO68" s="29">
        <v>30153</v>
      </c>
      <c r="CP68" s="29">
        <v>2515</v>
      </c>
      <c r="CR68" s="29"/>
      <c r="CS68" s="70">
        <f t="shared" si="61"/>
        <v>30153</v>
      </c>
      <c r="CT68" s="70">
        <f t="shared" si="62"/>
        <v>2515</v>
      </c>
      <c r="CU68" s="70">
        <f t="shared" si="63"/>
        <v>8.3407952774184987E-2</v>
      </c>
    </row>
    <row r="69" spans="1:99" s="2" customFormat="1" x14ac:dyDescent="0.3">
      <c r="A69" s="46" t="s">
        <v>152</v>
      </c>
      <c r="B69" s="14" t="s">
        <v>63</v>
      </c>
      <c r="C69" s="14"/>
      <c r="D69" s="14"/>
      <c r="E69" s="29">
        <v>1287</v>
      </c>
      <c r="F69" s="29">
        <v>56</v>
      </c>
      <c r="G69" s="29"/>
      <c r="H69" s="29"/>
      <c r="I69" s="70">
        <f t="shared" si="37"/>
        <v>1287</v>
      </c>
      <c r="J69" s="70">
        <f t="shared" si="38"/>
        <v>56</v>
      </c>
      <c r="K69" s="70">
        <f t="shared" si="39"/>
        <v>4.3512043512043512E-2</v>
      </c>
      <c r="L69" s="14"/>
      <c r="M69" s="14"/>
      <c r="N69" s="29">
        <v>345</v>
      </c>
      <c r="O69" s="29">
        <v>21</v>
      </c>
      <c r="P69" s="29"/>
      <c r="Q69" s="29"/>
      <c r="R69" s="70">
        <f t="shared" si="40"/>
        <v>345</v>
      </c>
      <c r="S69" s="70">
        <f t="shared" si="41"/>
        <v>21</v>
      </c>
      <c r="T69" s="70">
        <f t="shared" si="42"/>
        <v>6.0869565217391307E-2</v>
      </c>
      <c r="U69" s="29"/>
      <c r="V69" s="29"/>
      <c r="W69" s="29">
        <v>10248</v>
      </c>
      <c r="X69" s="29">
        <v>570</v>
      </c>
      <c r="Z69" s="29"/>
      <c r="AA69" s="70">
        <f t="shared" si="43"/>
        <v>10248</v>
      </c>
      <c r="AB69" s="70">
        <f t="shared" si="44"/>
        <v>570</v>
      </c>
      <c r="AC69" s="70">
        <f t="shared" si="45"/>
        <v>5.5620608899297423E-2</v>
      </c>
      <c r="AF69" s="29">
        <v>1176</v>
      </c>
      <c r="AG69" s="29">
        <v>48</v>
      </c>
      <c r="AH69" s="29"/>
      <c r="AI69" s="29"/>
      <c r="AJ69" s="70">
        <f t="shared" si="46"/>
        <v>1176</v>
      </c>
      <c r="AK69" s="70">
        <f t="shared" si="47"/>
        <v>48</v>
      </c>
      <c r="AL69" s="70">
        <f t="shared" si="48"/>
        <v>4.0816326530612242E-2</v>
      </c>
      <c r="AM69" s="14"/>
      <c r="AO69" s="29"/>
      <c r="AP69" s="29"/>
      <c r="AQ69" s="70">
        <f t="shared" ref="AQ69:AQ132" si="67">AM69+AO69</f>
        <v>0</v>
      </c>
      <c r="AR69" s="70">
        <f t="shared" ref="AR69:AR132" si="68">AN69+AP69</f>
        <v>0</v>
      </c>
      <c r="AS69" s="70" t="str">
        <f t="shared" ref="AS69:AS132" si="69">IFERROR(AR69/AQ69,"")</f>
        <v/>
      </c>
      <c r="AV69" s="29">
        <v>468</v>
      </c>
      <c r="AW69" s="29">
        <v>30</v>
      </c>
      <c r="AX69" s="14"/>
      <c r="AY69" s="14"/>
      <c r="AZ69" s="70">
        <f t="shared" si="64"/>
        <v>468</v>
      </c>
      <c r="BA69" s="70">
        <f t="shared" si="65"/>
        <v>30</v>
      </c>
      <c r="BB69" s="70">
        <f t="shared" si="66"/>
        <v>6.4102564102564097E-2</v>
      </c>
      <c r="BC69" s="14"/>
      <c r="BD69" s="14"/>
      <c r="BE69" s="29">
        <v>241</v>
      </c>
      <c r="BF69" s="29">
        <v>13</v>
      </c>
      <c r="BG69" s="14"/>
      <c r="BH69" s="14"/>
      <c r="BI69" s="70">
        <f t="shared" ref="BI69:BI132" si="70">BC69+BE69+BG69</f>
        <v>241</v>
      </c>
      <c r="BJ69" s="70">
        <f t="shared" ref="BJ69:BJ132" si="71">BD69+BF69+BH69</f>
        <v>13</v>
      </c>
      <c r="BK69" s="70">
        <f t="shared" ref="BK69:BK132" si="72">IFERROR(BJ69/BI69,"")</f>
        <v>5.3941908713692949E-2</v>
      </c>
      <c r="BL69" s="14"/>
      <c r="BM69" s="14"/>
      <c r="BN69" s="29">
        <v>884</v>
      </c>
      <c r="BO69" s="29">
        <v>50</v>
      </c>
      <c r="BR69" s="70">
        <f t="shared" si="52"/>
        <v>884</v>
      </c>
      <c r="BS69" s="70">
        <f t="shared" si="53"/>
        <v>50</v>
      </c>
      <c r="BT69" s="70">
        <f t="shared" si="54"/>
        <v>5.6561085972850679E-2</v>
      </c>
      <c r="BU69" s="14"/>
      <c r="BV69" s="14"/>
      <c r="BW69" s="29">
        <v>2047</v>
      </c>
      <c r="BX69" s="29">
        <v>433</v>
      </c>
      <c r="BZ69" s="29"/>
      <c r="CA69" s="70">
        <f t="shared" si="55"/>
        <v>2047</v>
      </c>
      <c r="CB69" s="70">
        <f t="shared" si="56"/>
        <v>433</v>
      </c>
      <c r="CC69" s="70">
        <f t="shared" si="57"/>
        <v>0.21152906692721055</v>
      </c>
      <c r="CD69" s="14"/>
      <c r="CE69" s="14"/>
      <c r="CF69" s="29">
        <v>4810</v>
      </c>
      <c r="CG69" s="29">
        <v>1474</v>
      </c>
      <c r="CJ69" s="70">
        <f t="shared" si="58"/>
        <v>4810</v>
      </c>
      <c r="CK69" s="70">
        <f t="shared" si="59"/>
        <v>1474</v>
      </c>
      <c r="CL69" s="70">
        <f t="shared" si="60"/>
        <v>0.30644490644490646</v>
      </c>
      <c r="CM69" s="14"/>
      <c r="CN69" s="14"/>
      <c r="CO69" s="29"/>
      <c r="CP69" s="29"/>
      <c r="CR69" s="29"/>
      <c r="CS69" s="70">
        <f t="shared" si="61"/>
        <v>0</v>
      </c>
      <c r="CT69" s="70">
        <f t="shared" si="62"/>
        <v>0</v>
      </c>
      <c r="CU69" s="70" t="str">
        <f t="shared" si="63"/>
        <v/>
      </c>
    </row>
    <row r="70" spans="1:99" s="2" customFormat="1" x14ac:dyDescent="0.3">
      <c r="A70" s="46" t="s">
        <v>100</v>
      </c>
      <c r="B70" s="14" t="s">
        <v>63</v>
      </c>
      <c r="C70" s="14"/>
      <c r="D70" s="14"/>
      <c r="E70" s="29">
        <v>67041</v>
      </c>
      <c r="F70" s="29">
        <v>175</v>
      </c>
      <c r="G70" s="29"/>
      <c r="H70" s="29"/>
      <c r="I70" s="70">
        <f t="shared" si="37"/>
        <v>67041</v>
      </c>
      <c r="J70" s="70">
        <f t="shared" si="38"/>
        <v>175</v>
      </c>
      <c r="K70" s="70">
        <f t="shared" si="39"/>
        <v>2.61034292447905E-3</v>
      </c>
      <c r="L70" s="14"/>
      <c r="M70" s="14"/>
      <c r="N70" s="29">
        <v>460025</v>
      </c>
      <c r="O70" s="29">
        <v>320</v>
      </c>
      <c r="P70" s="29"/>
      <c r="Q70" s="29"/>
      <c r="R70" s="70">
        <f t="shared" si="40"/>
        <v>460025</v>
      </c>
      <c r="S70" s="70">
        <f t="shared" si="41"/>
        <v>320</v>
      </c>
      <c r="T70" s="70">
        <f t="shared" si="42"/>
        <v>6.9561436878430517E-4</v>
      </c>
      <c r="U70" s="29"/>
      <c r="V70" s="29"/>
      <c r="W70" s="29">
        <v>652686</v>
      </c>
      <c r="X70" s="29">
        <v>500</v>
      </c>
      <c r="Z70" s="29"/>
      <c r="AA70" s="70">
        <f t="shared" si="43"/>
        <v>652686</v>
      </c>
      <c r="AB70" s="70">
        <f t="shared" si="44"/>
        <v>500</v>
      </c>
      <c r="AC70" s="70">
        <f t="shared" si="45"/>
        <v>7.6606515230907357E-4</v>
      </c>
      <c r="AF70" s="29">
        <v>88153</v>
      </c>
      <c r="AG70" s="29">
        <v>59</v>
      </c>
      <c r="AH70" s="29"/>
      <c r="AI70" s="29"/>
      <c r="AJ70" s="70">
        <f t="shared" si="46"/>
        <v>88153</v>
      </c>
      <c r="AK70" s="70">
        <f t="shared" si="47"/>
        <v>59</v>
      </c>
      <c r="AL70" s="70">
        <f t="shared" si="48"/>
        <v>6.6929089197191247E-4</v>
      </c>
      <c r="AM70" s="14"/>
      <c r="AO70" s="29">
        <v>110285</v>
      </c>
      <c r="AP70" s="29">
        <v>73</v>
      </c>
      <c r="AQ70" s="70">
        <f t="shared" si="67"/>
        <v>110285</v>
      </c>
      <c r="AR70" s="70">
        <f t="shared" si="68"/>
        <v>73</v>
      </c>
      <c r="AS70" s="70">
        <f t="shared" si="69"/>
        <v>6.6192138550120148E-4</v>
      </c>
      <c r="AV70" s="29">
        <v>138950</v>
      </c>
      <c r="AW70" s="29">
        <v>171</v>
      </c>
      <c r="AX70" s="14"/>
      <c r="AY70" s="14"/>
      <c r="AZ70" s="70">
        <f t="shared" si="64"/>
        <v>138950</v>
      </c>
      <c r="BA70" s="70">
        <f t="shared" si="65"/>
        <v>171</v>
      </c>
      <c r="BB70" s="70">
        <f t="shared" si="66"/>
        <v>1.2306585102554875E-3</v>
      </c>
      <c r="BC70" s="14"/>
      <c r="BD70" s="14"/>
      <c r="BE70" s="29">
        <v>123116</v>
      </c>
      <c r="BF70" s="29">
        <v>95</v>
      </c>
      <c r="BG70" s="14"/>
      <c r="BH70" s="14"/>
      <c r="BI70" s="70">
        <f t="shared" si="70"/>
        <v>123116</v>
      </c>
      <c r="BJ70" s="70">
        <f t="shared" si="71"/>
        <v>95</v>
      </c>
      <c r="BK70" s="70">
        <f t="shared" si="72"/>
        <v>7.7163000747262748E-4</v>
      </c>
      <c r="BL70" s="14"/>
      <c r="BM70" s="14"/>
      <c r="BN70" s="29">
        <v>190385</v>
      </c>
      <c r="BO70" s="29">
        <v>91</v>
      </c>
      <c r="BR70" s="70">
        <f t="shared" si="52"/>
        <v>190385</v>
      </c>
      <c r="BS70" s="70">
        <f t="shared" si="53"/>
        <v>91</v>
      </c>
      <c r="BT70" s="70">
        <f t="shared" si="54"/>
        <v>4.7797883236599524E-4</v>
      </c>
      <c r="BU70" s="14"/>
      <c r="BV70" s="14"/>
      <c r="BW70" s="29">
        <v>5525</v>
      </c>
      <c r="BX70" s="29">
        <v>5</v>
      </c>
      <c r="BZ70" s="29"/>
      <c r="CA70" s="70">
        <f t="shared" si="55"/>
        <v>5525</v>
      </c>
      <c r="CB70" s="70">
        <f t="shared" si="56"/>
        <v>5</v>
      </c>
      <c r="CC70" s="70">
        <f t="shared" si="57"/>
        <v>9.049773755656109E-4</v>
      </c>
      <c r="CD70" s="14"/>
      <c r="CE70" s="14"/>
      <c r="CF70" s="29"/>
      <c r="CG70" s="29"/>
      <c r="CJ70" s="70">
        <f t="shared" si="58"/>
        <v>0</v>
      </c>
      <c r="CK70" s="70">
        <f t="shared" si="59"/>
        <v>0</v>
      </c>
      <c r="CL70" s="70" t="str">
        <f t="shared" si="60"/>
        <v/>
      </c>
      <c r="CM70" s="14"/>
      <c r="CN70" s="14"/>
      <c r="CO70" s="29">
        <v>106535</v>
      </c>
      <c r="CP70" s="29">
        <v>67</v>
      </c>
      <c r="CR70" s="29"/>
      <c r="CS70" s="70">
        <f t="shared" si="61"/>
        <v>106535</v>
      </c>
      <c r="CT70" s="70">
        <f t="shared" si="62"/>
        <v>67</v>
      </c>
      <c r="CU70" s="70">
        <f t="shared" si="63"/>
        <v>6.289013000422396E-4</v>
      </c>
    </row>
    <row r="71" spans="1:99" s="2" customFormat="1" x14ac:dyDescent="0.3">
      <c r="A71" s="46" t="s">
        <v>40</v>
      </c>
      <c r="B71" s="14" t="s">
        <v>63</v>
      </c>
      <c r="C71" s="14"/>
      <c r="D71" s="14"/>
      <c r="E71" s="29"/>
      <c r="F71" s="29"/>
      <c r="G71" s="29"/>
      <c r="H71" s="29"/>
      <c r="I71" s="70">
        <f t="shared" si="37"/>
        <v>0</v>
      </c>
      <c r="J71" s="70">
        <f t="shared" si="38"/>
        <v>0</v>
      </c>
      <c r="K71" s="70" t="str">
        <f t="shared" si="39"/>
        <v/>
      </c>
      <c r="L71" s="14"/>
      <c r="M71" s="14"/>
      <c r="N71" s="29">
        <v>142578</v>
      </c>
      <c r="O71" s="29">
        <v>12615</v>
      </c>
      <c r="P71" s="29"/>
      <c r="Q71" s="29"/>
      <c r="R71" s="70">
        <f t="shared" si="40"/>
        <v>142578</v>
      </c>
      <c r="S71" s="70">
        <f t="shared" si="41"/>
        <v>12615</v>
      </c>
      <c r="T71" s="70">
        <f t="shared" si="42"/>
        <v>8.8477885788831381E-2</v>
      </c>
      <c r="U71" s="29"/>
      <c r="V71" s="29"/>
      <c r="W71" s="29">
        <v>104773</v>
      </c>
      <c r="X71" s="29">
        <v>12789</v>
      </c>
      <c r="Z71" s="29"/>
      <c r="AA71" s="70">
        <f t="shared" si="43"/>
        <v>104773</v>
      </c>
      <c r="AB71" s="70">
        <f t="shared" si="44"/>
        <v>12789</v>
      </c>
      <c r="AC71" s="70">
        <f t="shared" si="45"/>
        <v>0.12206389050614184</v>
      </c>
      <c r="AF71" s="29">
        <v>127894</v>
      </c>
      <c r="AG71" s="29">
        <v>9848</v>
      </c>
      <c r="AH71" s="29"/>
      <c r="AI71" s="29"/>
      <c r="AJ71" s="70">
        <f t="shared" si="46"/>
        <v>127894</v>
      </c>
      <c r="AK71" s="70">
        <f t="shared" si="47"/>
        <v>9848</v>
      </c>
      <c r="AL71" s="70">
        <f t="shared" si="48"/>
        <v>7.7001266673964383E-2</v>
      </c>
      <c r="AM71" s="14"/>
      <c r="AO71" s="29">
        <v>66079</v>
      </c>
      <c r="AP71" s="29">
        <v>6679</v>
      </c>
      <c r="AQ71" s="70">
        <f t="shared" si="67"/>
        <v>66079</v>
      </c>
      <c r="AR71" s="70">
        <f t="shared" si="68"/>
        <v>6679</v>
      </c>
      <c r="AS71" s="70">
        <f t="shared" si="69"/>
        <v>0.10107598480606547</v>
      </c>
      <c r="AV71" s="29">
        <v>77870</v>
      </c>
      <c r="AW71" s="29">
        <v>10427</v>
      </c>
      <c r="AX71" s="14"/>
      <c r="AY71" s="14"/>
      <c r="AZ71" s="70">
        <f t="shared" si="64"/>
        <v>77870</v>
      </c>
      <c r="BA71" s="70">
        <f t="shared" si="65"/>
        <v>10427</v>
      </c>
      <c r="BB71" s="70">
        <f t="shared" si="66"/>
        <v>0.13390265827661488</v>
      </c>
      <c r="BC71" s="14"/>
      <c r="BD71" s="14"/>
      <c r="BE71" s="29">
        <v>73665</v>
      </c>
      <c r="BF71" s="29">
        <v>9558</v>
      </c>
      <c r="BG71" s="14"/>
      <c r="BH71" s="14"/>
      <c r="BI71" s="70">
        <f t="shared" si="70"/>
        <v>73665</v>
      </c>
      <c r="BJ71" s="70">
        <f t="shared" si="71"/>
        <v>9558</v>
      </c>
      <c r="BK71" s="70">
        <f t="shared" si="72"/>
        <v>0.12974954184483811</v>
      </c>
      <c r="BL71" s="14"/>
      <c r="BM71" s="14"/>
      <c r="BN71" s="29">
        <v>64610</v>
      </c>
      <c r="BO71" s="29">
        <v>7653</v>
      </c>
      <c r="BR71" s="70">
        <f t="shared" si="52"/>
        <v>64610</v>
      </c>
      <c r="BS71" s="70">
        <f t="shared" si="53"/>
        <v>7653</v>
      </c>
      <c r="BT71" s="70">
        <f t="shared" si="54"/>
        <v>0.11844915647732548</v>
      </c>
      <c r="BU71" s="14"/>
      <c r="BV71" s="14"/>
      <c r="BW71" s="29">
        <v>66703</v>
      </c>
      <c r="BX71" s="29">
        <v>8399</v>
      </c>
      <c r="BZ71" s="29"/>
      <c r="CA71" s="70">
        <f t="shared" si="55"/>
        <v>66703</v>
      </c>
      <c r="CB71" s="70">
        <f t="shared" si="56"/>
        <v>8399</v>
      </c>
      <c r="CC71" s="70">
        <f t="shared" si="57"/>
        <v>0.12591637557531146</v>
      </c>
      <c r="CD71" s="14"/>
      <c r="CE71" s="14"/>
      <c r="CF71" s="29">
        <v>119424</v>
      </c>
      <c r="CG71" s="29">
        <v>7459</v>
      </c>
      <c r="CJ71" s="70">
        <f t="shared" si="58"/>
        <v>119424</v>
      </c>
      <c r="CK71" s="70">
        <f t="shared" si="59"/>
        <v>7459</v>
      </c>
      <c r="CL71" s="70">
        <f t="shared" si="60"/>
        <v>6.2458132368703109E-2</v>
      </c>
      <c r="CM71" s="14"/>
      <c r="CN71" s="14"/>
      <c r="CO71" s="29">
        <v>30088</v>
      </c>
      <c r="CP71" s="29">
        <v>3542</v>
      </c>
      <c r="CR71" s="29"/>
      <c r="CS71" s="70">
        <f t="shared" si="61"/>
        <v>30088</v>
      </c>
      <c r="CT71" s="70">
        <f t="shared" si="62"/>
        <v>3542</v>
      </c>
      <c r="CU71" s="70">
        <f t="shared" si="63"/>
        <v>0.11772135070459984</v>
      </c>
    </row>
    <row r="72" spans="1:99" s="2" customFormat="1" x14ac:dyDescent="0.3">
      <c r="A72" s="46" t="s">
        <v>42</v>
      </c>
      <c r="B72" s="14" t="s">
        <v>63</v>
      </c>
      <c r="C72" s="14"/>
      <c r="D72" s="14"/>
      <c r="E72" s="29"/>
      <c r="F72" s="29"/>
      <c r="G72" s="29"/>
      <c r="H72" s="29"/>
      <c r="I72" s="70">
        <f t="shared" ref="I72:I132" si="73">C72+E72+G72</f>
        <v>0</v>
      </c>
      <c r="J72" s="70">
        <f t="shared" ref="J72:J132" si="74">D72+F72+H72</f>
        <v>0</v>
      </c>
      <c r="K72" s="70" t="str">
        <f t="shared" ref="K72:K132" si="75">IFERROR(J72/I72,"")</f>
        <v/>
      </c>
      <c r="L72" s="14"/>
      <c r="M72" s="14"/>
      <c r="N72" s="29">
        <v>460764</v>
      </c>
      <c r="O72" s="29">
        <v>28030</v>
      </c>
      <c r="P72" s="29"/>
      <c r="Q72" s="29"/>
      <c r="R72" s="70">
        <f t="shared" ref="R72:R132" si="76">L72+N72+P72</f>
        <v>460764</v>
      </c>
      <c r="S72" s="70">
        <f t="shared" ref="S72:S132" si="77">M72+O72+Q72</f>
        <v>28030</v>
      </c>
      <c r="T72" s="70">
        <f t="shared" ref="T72:T132" si="78">IFERROR(S72/R72,"")</f>
        <v>6.0833745691937738E-2</v>
      </c>
      <c r="U72" s="29"/>
      <c r="V72" s="29"/>
      <c r="W72" s="29">
        <v>68753</v>
      </c>
      <c r="X72" s="29">
        <v>28864</v>
      </c>
      <c r="Z72" s="29"/>
      <c r="AA72" s="70">
        <f t="shared" ref="AA72:AA132" si="79">U72+W72+Y72</f>
        <v>68753</v>
      </c>
      <c r="AB72" s="70">
        <f t="shared" ref="AB72:AB132" si="80">V72+X72+Z72</f>
        <v>28864</v>
      </c>
      <c r="AC72" s="70">
        <f t="shared" ref="AC72:AC132" si="81">IFERROR(AB72/AA72,"")</f>
        <v>0.41982168050848689</v>
      </c>
      <c r="AF72" s="29">
        <v>60383</v>
      </c>
      <c r="AG72" s="29">
        <v>28975</v>
      </c>
      <c r="AH72" s="29"/>
      <c r="AI72" s="29"/>
      <c r="AJ72" s="70">
        <f t="shared" ref="AJ72:AJ132" si="82">AD72+AF72+AH72</f>
        <v>60383</v>
      </c>
      <c r="AK72" s="70">
        <f t="shared" ref="AK72:AK132" si="83">AE72+AG72+AI72</f>
        <v>28975</v>
      </c>
      <c r="AL72" s="70">
        <f t="shared" ref="AL72:AL132" si="84">IFERROR(AK72/AJ72,"")</f>
        <v>0.47985360117913983</v>
      </c>
      <c r="AM72" s="14"/>
      <c r="AO72" s="29">
        <v>42081</v>
      </c>
      <c r="AP72" s="29">
        <v>32269</v>
      </c>
      <c r="AQ72" s="70">
        <f t="shared" si="67"/>
        <v>42081</v>
      </c>
      <c r="AR72" s="70">
        <f t="shared" si="68"/>
        <v>32269</v>
      </c>
      <c r="AS72" s="70">
        <f t="shared" si="69"/>
        <v>0.76683063615408376</v>
      </c>
      <c r="AV72" s="29">
        <v>46520</v>
      </c>
      <c r="AW72" s="29">
        <v>37809</v>
      </c>
      <c r="AX72" s="14"/>
      <c r="AY72" s="14"/>
      <c r="AZ72" s="70">
        <f t="shared" si="64"/>
        <v>46520</v>
      </c>
      <c r="BA72" s="70">
        <f t="shared" si="65"/>
        <v>37809</v>
      </c>
      <c r="BB72" s="70">
        <f t="shared" si="66"/>
        <v>0.8127472055030095</v>
      </c>
      <c r="BC72" s="14"/>
      <c r="BD72" s="14"/>
      <c r="BE72" s="29">
        <v>37381</v>
      </c>
      <c r="BF72" s="29">
        <v>28755</v>
      </c>
      <c r="BG72" s="14"/>
      <c r="BH72" s="14"/>
      <c r="BI72" s="70">
        <f t="shared" si="70"/>
        <v>37381</v>
      </c>
      <c r="BJ72" s="70">
        <f t="shared" si="71"/>
        <v>28755</v>
      </c>
      <c r="BK72" s="70">
        <f t="shared" si="72"/>
        <v>0.76924105829164546</v>
      </c>
      <c r="BL72" s="14"/>
      <c r="BM72" s="14"/>
      <c r="BN72" s="29">
        <v>36770</v>
      </c>
      <c r="BO72" s="29">
        <v>27215</v>
      </c>
      <c r="BR72" s="70">
        <f t="shared" ref="BR72:BR132" si="85">BL72+BN72+BP72</f>
        <v>36770</v>
      </c>
      <c r="BS72" s="70">
        <f t="shared" ref="BS72:BS132" si="86">BM72+BO72+BQ72</f>
        <v>27215</v>
      </c>
      <c r="BT72" s="70">
        <f t="shared" ref="BT72:BT132" si="87">IFERROR(BS72/BR72,"")</f>
        <v>0.74014141963557245</v>
      </c>
      <c r="BU72" s="14"/>
      <c r="BV72" s="14"/>
      <c r="BW72" s="29">
        <v>35641</v>
      </c>
      <c r="BX72" s="29">
        <v>27836</v>
      </c>
      <c r="BZ72" s="29"/>
      <c r="CA72" s="70">
        <f t="shared" ref="CA72:CA132" si="88">BU72+BW72+BY72</f>
        <v>35641</v>
      </c>
      <c r="CB72" s="70">
        <f t="shared" ref="CB72:CB132" si="89">BV72+BX72+BZ72</f>
        <v>27836</v>
      </c>
      <c r="CC72" s="70">
        <f t="shared" ref="CC72:CC132" si="90">IFERROR(CB72/CA72,"")</f>
        <v>0.78101063382059988</v>
      </c>
      <c r="CD72" s="14"/>
      <c r="CE72" s="14"/>
      <c r="CF72" s="29">
        <v>28821</v>
      </c>
      <c r="CG72" s="29">
        <v>28866</v>
      </c>
      <c r="CJ72" s="70">
        <f t="shared" ref="CJ72:CJ132" si="91">CD72+CF72+CH72</f>
        <v>28821</v>
      </c>
      <c r="CK72" s="70">
        <f t="shared" ref="CK72:CK132" si="92">CE72+CG72+CI72</f>
        <v>28866</v>
      </c>
      <c r="CL72" s="70">
        <f t="shared" ref="CL72:CL132" si="93">IFERROR(CK72/CJ72,"")</f>
        <v>1.0015613615072343</v>
      </c>
      <c r="CM72" s="14"/>
      <c r="CN72" s="14"/>
      <c r="CO72" s="29">
        <v>46663</v>
      </c>
      <c r="CP72" s="29">
        <v>37253</v>
      </c>
      <c r="CR72" s="29"/>
      <c r="CS72" s="70">
        <f t="shared" ref="CS72:CS132" si="94">CM72+CO72+CQ72</f>
        <v>46663</v>
      </c>
      <c r="CT72" s="70">
        <f t="shared" ref="CT72:CT132" si="95">CN72+CP72+CR72</f>
        <v>37253</v>
      </c>
      <c r="CU72" s="70">
        <f t="shared" ref="CU72:CU132" si="96">IFERROR(CT72/CS72,"")</f>
        <v>0.79834129824486211</v>
      </c>
    </row>
    <row r="73" spans="1:99" s="2" customFormat="1" x14ac:dyDescent="0.3">
      <c r="A73" s="46" t="s">
        <v>41</v>
      </c>
      <c r="B73" s="14" t="s">
        <v>63</v>
      </c>
      <c r="C73" s="14"/>
      <c r="D73" s="14"/>
      <c r="E73" s="29"/>
      <c r="F73" s="29"/>
      <c r="G73" s="29"/>
      <c r="H73" s="29"/>
      <c r="I73" s="70">
        <f t="shared" si="73"/>
        <v>0</v>
      </c>
      <c r="J73" s="70">
        <f t="shared" si="74"/>
        <v>0</v>
      </c>
      <c r="K73" s="70" t="str">
        <f t="shared" si="75"/>
        <v/>
      </c>
      <c r="L73" s="14"/>
      <c r="M73" s="14"/>
      <c r="N73" s="29">
        <v>27399</v>
      </c>
      <c r="O73" s="29">
        <v>5253</v>
      </c>
      <c r="P73" s="29"/>
      <c r="Q73" s="29"/>
      <c r="R73" s="70">
        <f t="shared" si="76"/>
        <v>27399</v>
      </c>
      <c r="S73" s="70">
        <f t="shared" si="77"/>
        <v>5253</v>
      </c>
      <c r="T73" s="70">
        <f t="shared" si="78"/>
        <v>0.19172232563232236</v>
      </c>
      <c r="U73" s="29"/>
      <c r="V73" s="29"/>
      <c r="W73" s="29">
        <v>92059</v>
      </c>
      <c r="X73" s="29">
        <v>16747</v>
      </c>
      <c r="Z73" s="29"/>
      <c r="AA73" s="70">
        <f t="shared" si="79"/>
        <v>92059</v>
      </c>
      <c r="AB73" s="70">
        <f t="shared" si="80"/>
        <v>16747</v>
      </c>
      <c r="AC73" s="70">
        <f t="shared" si="81"/>
        <v>0.18191594520905072</v>
      </c>
      <c r="AF73" s="29">
        <v>57440</v>
      </c>
      <c r="AG73" s="29">
        <v>8090</v>
      </c>
      <c r="AH73" s="29"/>
      <c r="AI73" s="29"/>
      <c r="AJ73" s="70">
        <f t="shared" si="82"/>
        <v>57440</v>
      </c>
      <c r="AK73" s="70">
        <f t="shared" si="83"/>
        <v>8090</v>
      </c>
      <c r="AL73" s="70">
        <f t="shared" si="84"/>
        <v>0.14084261838440112</v>
      </c>
      <c r="AM73" s="14"/>
      <c r="AO73" s="29">
        <v>69550</v>
      </c>
      <c r="AP73" s="29">
        <v>15311</v>
      </c>
      <c r="AQ73" s="70">
        <f t="shared" si="67"/>
        <v>69550</v>
      </c>
      <c r="AR73" s="70">
        <f t="shared" si="68"/>
        <v>15311</v>
      </c>
      <c r="AS73" s="70">
        <f t="shared" si="69"/>
        <v>0.22014378145219266</v>
      </c>
      <c r="AV73" s="29">
        <v>70843</v>
      </c>
      <c r="AW73" s="29">
        <v>12735</v>
      </c>
      <c r="AX73" s="14"/>
      <c r="AY73" s="14"/>
      <c r="AZ73" s="70">
        <f t="shared" si="64"/>
        <v>70843</v>
      </c>
      <c r="BA73" s="70">
        <f t="shared" si="65"/>
        <v>12735</v>
      </c>
      <c r="BB73" s="70">
        <f t="shared" si="66"/>
        <v>0.17976370283584828</v>
      </c>
      <c r="BC73" s="14"/>
      <c r="BD73" s="14"/>
      <c r="BE73" s="29">
        <v>136513</v>
      </c>
      <c r="BF73" s="29">
        <v>16835</v>
      </c>
      <c r="BG73" s="14"/>
      <c r="BH73" s="14"/>
      <c r="BI73" s="70">
        <f t="shared" si="70"/>
        <v>136513</v>
      </c>
      <c r="BJ73" s="70">
        <f t="shared" si="71"/>
        <v>16835</v>
      </c>
      <c r="BK73" s="70">
        <f t="shared" si="72"/>
        <v>0.12332158842015047</v>
      </c>
      <c r="BL73" s="14"/>
      <c r="BM73" s="14"/>
      <c r="BN73" s="29">
        <v>443014</v>
      </c>
      <c r="BO73" s="29">
        <v>20573</v>
      </c>
      <c r="BR73" s="70">
        <f t="shared" si="85"/>
        <v>443014</v>
      </c>
      <c r="BS73" s="70">
        <f t="shared" si="86"/>
        <v>20573</v>
      </c>
      <c r="BT73" s="70">
        <f t="shared" si="87"/>
        <v>4.6438712997783363E-2</v>
      </c>
      <c r="BU73" s="14"/>
      <c r="BV73" s="14"/>
      <c r="BW73" s="29">
        <v>66950</v>
      </c>
      <c r="BX73" s="29">
        <v>19848</v>
      </c>
      <c r="BZ73" s="29"/>
      <c r="CA73" s="70">
        <f t="shared" si="88"/>
        <v>66950</v>
      </c>
      <c r="CB73" s="70">
        <f t="shared" si="89"/>
        <v>19848</v>
      </c>
      <c r="CC73" s="70">
        <f t="shared" si="90"/>
        <v>0.2964600448095594</v>
      </c>
      <c r="CD73" s="14"/>
      <c r="CE73" s="14"/>
      <c r="CF73" s="29">
        <v>23645</v>
      </c>
      <c r="CG73" s="29">
        <v>7716</v>
      </c>
      <c r="CJ73" s="70">
        <f t="shared" si="91"/>
        <v>23645</v>
      </c>
      <c r="CK73" s="70">
        <f t="shared" si="92"/>
        <v>7716</v>
      </c>
      <c r="CL73" s="70">
        <f t="shared" si="93"/>
        <v>0.32632691901036159</v>
      </c>
      <c r="CM73" s="14"/>
      <c r="CN73" s="14"/>
      <c r="CO73" s="29">
        <v>31213</v>
      </c>
      <c r="CP73" s="29">
        <v>4962</v>
      </c>
      <c r="CR73" s="29"/>
      <c r="CS73" s="70">
        <f t="shared" si="94"/>
        <v>31213</v>
      </c>
      <c r="CT73" s="70">
        <f t="shared" si="95"/>
        <v>4962</v>
      </c>
      <c r="CU73" s="70">
        <f t="shared" si="96"/>
        <v>0.1589722231121648</v>
      </c>
    </row>
    <row r="74" spans="1:99" s="2" customFormat="1" x14ac:dyDescent="0.3">
      <c r="A74" s="46" t="s">
        <v>247</v>
      </c>
      <c r="B74" s="14"/>
      <c r="C74" s="14"/>
      <c r="D74" s="14"/>
      <c r="E74" s="29">
        <v>272311</v>
      </c>
      <c r="F74" s="29">
        <v>13703</v>
      </c>
      <c r="G74" s="29"/>
      <c r="H74" s="29"/>
      <c r="I74" s="70">
        <f t="shared" si="73"/>
        <v>272311</v>
      </c>
      <c r="J74" s="70">
        <f t="shared" si="74"/>
        <v>13703</v>
      </c>
      <c r="K74" s="70">
        <f t="shared" si="75"/>
        <v>5.0321140166941475E-2</v>
      </c>
      <c r="L74" s="14"/>
      <c r="M74" s="14"/>
      <c r="N74" s="29"/>
      <c r="O74" s="29"/>
      <c r="P74" s="29"/>
      <c r="Q74" s="29"/>
      <c r="R74" s="70">
        <f t="shared" si="76"/>
        <v>0</v>
      </c>
      <c r="S74" s="70">
        <f t="shared" si="77"/>
        <v>0</v>
      </c>
      <c r="T74" s="70" t="str">
        <f t="shared" si="78"/>
        <v/>
      </c>
      <c r="U74" s="29"/>
      <c r="V74" s="29"/>
      <c r="W74" s="29"/>
      <c r="X74" s="29"/>
      <c r="Z74" s="29"/>
      <c r="AA74" s="70">
        <f t="shared" si="79"/>
        <v>0</v>
      </c>
      <c r="AB74" s="70">
        <f t="shared" si="80"/>
        <v>0</v>
      </c>
      <c r="AC74" s="70" t="str">
        <f t="shared" si="81"/>
        <v/>
      </c>
      <c r="AF74" s="29"/>
      <c r="AG74" s="29"/>
      <c r="AH74" s="29"/>
      <c r="AI74" s="29"/>
      <c r="AJ74" s="70">
        <f t="shared" si="82"/>
        <v>0</v>
      </c>
      <c r="AK74" s="70">
        <f t="shared" si="83"/>
        <v>0</v>
      </c>
      <c r="AL74" s="70" t="str">
        <f t="shared" si="84"/>
        <v/>
      </c>
      <c r="AM74" s="14"/>
      <c r="AO74" s="29"/>
      <c r="AP74" s="29"/>
      <c r="AQ74" s="70">
        <f t="shared" si="67"/>
        <v>0</v>
      </c>
      <c r="AR74" s="70">
        <f t="shared" si="68"/>
        <v>0</v>
      </c>
      <c r="AS74" s="70" t="str">
        <f t="shared" si="69"/>
        <v/>
      </c>
      <c r="AV74" s="29"/>
      <c r="AW74" s="29"/>
      <c r="AX74" s="14"/>
      <c r="AY74" s="14"/>
      <c r="AZ74" s="70">
        <f t="shared" si="64"/>
        <v>0</v>
      </c>
      <c r="BA74" s="70">
        <f t="shared" si="65"/>
        <v>0</v>
      </c>
      <c r="BB74" s="70" t="str">
        <f t="shared" si="66"/>
        <v/>
      </c>
      <c r="BC74" s="14"/>
      <c r="BD74" s="14"/>
      <c r="BE74" s="29"/>
      <c r="BF74" s="29"/>
      <c r="BG74" s="14"/>
      <c r="BH74" s="14"/>
      <c r="BI74" s="70">
        <f t="shared" si="70"/>
        <v>0</v>
      </c>
      <c r="BJ74" s="70">
        <f t="shared" si="71"/>
        <v>0</v>
      </c>
      <c r="BK74" s="70" t="str">
        <f t="shared" si="72"/>
        <v/>
      </c>
      <c r="BL74" s="14"/>
      <c r="BM74" s="14"/>
      <c r="BN74" s="29"/>
      <c r="BO74" s="29"/>
      <c r="BR74" s="70">
        <f t="shared" si="85"/>
        <v>0</v>
      </c>
      <c r="BS74" s="70">
        <f t="shared" si="86"/>
        <v>0</v>
      </c>
      <c r="BT74" s="70" t="str">
        <f t="shared" si="87"/>
        <v/>
      </c>
      <c r="BU74" s="14"/>
      <c r="BV74" s="14"/>
      <c r="BW74" s="29"/>
      <c r="BX74" s="29"/>
      <c r="BZ74" s="29"/>
      <c r="CA74" s="70">
        <f t="shared" si="88"/>
        <v>0</v>
      </c>
      <c r="CB74" s="70">
        <f t="shared" si="89"/>
        <v>0</v>
      </c>
      <c r="CC74" s="70" t="str">
        <f t="shared" si="90"/>
        <v/>
      </c>
      <c r="CD74" s="14"/>
      <c r="CE74" s="14"/>
      <c r="CF74" s="29"/>
      <c r="CG74" s="29"/>
      <c r="CJ74" s="70">
        <f t="shared" si="91"/>
        <v>0</v>
      </c>
      <c r="CK74" s="70">
        <f t="shared" si="92"/>
        <v>0</v>
      </c>
      <c r="CL74" s="70" t="str">
        <f t="shared" si="93"/>
        <v/>
      </c>
      <c r="CM74" s="14"/>
      <c r="CN74" s="14"/>
      <c r="CO74" s="29"/>
      <c r="CP74" s="29"/>
      <c r="CR74" s="29"/>
      <c r="CS74" s="70">
        <f t="shared" si="94"/>
        <v>0</v>
      </c>
      <c r="CT74" s="70">
        <f t="shared" si="95"/>
        <v>0</v>
      </c>
      <c r="CU74" s="70" t="str">
        <f t="shared" si="96"/>
        <v/>
      </c>
    </row>
    <row r="75" spans="1:99" s="2" customFormat="1" x14ac:dyDescent="0.3">
      <c r="A75" s="46" t="s">
        <v>248</v>
      </c>
      <c r="B75" s="14"/>
      <c r="C75" s="14"/>
      <c r="D75" s="14"/>
      <c r="E75" s="29">
        <v>33728</v>
      </c>
      <c r="F75" s="29">
        <v>11255</v>
      </c>
      <c r="G75" s="29"/>
      <c r="H75" s="29"/>
      <c r="I75" s="70">
        <f t="shared" si="73"/>
        <v>33728</v>
      </c>
      <c r="J75" s="70">
        <f t="shared" si="74"/>
        <v>11255</v>
      </c>
      <c r="K75" s="70">
        <f t="shared" si="75"/>
        <v>0.3336990037950664</v>
      </c>
      <c r="L75" s="14"/>
      <c r="M75" s="14"/>
      <c r="N75" s="29"/>
      <c r="O75" s="29"/>
      <c r="P75" s="29"/>
      <c r="Q75" s="29"/>
      <c r="R75" s="70">
        <f t="shared" si="76"/>
        <v>0</v>
      </c>
      <c r="S75" s="70">
        <f t="shared" si="77"/>
        <v>0</v>
      </c>
      <c r="T75" s="70" t="str">
        <f t="shared" si="78"/>
        <v/>
      </c>
      <c r="U75" s="29"/>
      <c r="V75" s="29"/>
      <c r="W75" s="29"/>
      <c r="X75" s="29"/>
      <c r="Z75" s="29"/>
      <c r="AA75" s="70">
        <f t="shared" si="79"/>
        <v>0</v>
      </c>
      <c r="AB75" s="70">
        <f t="shared" si="80"/>
        <v>0</v>
      </c>
      <c r="AC75" s="70" t="str">
        <f t="shared" si="81"/>
        <v/>
      </c>
      <c r="AF75" s="29"/>
      <c r="AG75" s="29"/>
      <c r="AH75" s="29"/>
      <c r="AI75" s="29"/>
      <c r="AJ75" s="70">
        <f t="shared" si="82"/>
        <v>0</v>
      </c>
      <c r="AK75" s="70">
        <f t="shared" si="83"/>
        <v>0</v>
      </c>
      <c r="AL75" s="70" t="str">
        <f t="shared" si="84"/>
        <v/>
      </c>
      <c r="AM75" s="14"/>
      <c r="AO75" s="29"/>
      <c r="AP75" s="29"/>
      <c r="AQ75" s="70">
        <f t="shared" si="67"/>
        <v>0</v>
      </c>
      <c r="AR75" s="70">
        <f t="shared" si="68"/>
        <v>0</v>
      </c>
      <c r="AS75" s="70" t="str">
        <f t="shared" si="69"/>
        <v/>
      </c>
      <c r="AV75" s="29"/>
      <c r="AW75" s="29"/>
      <c r="AX75" s="14"/>
      <c r="AY75" s="14"/>
      <c r="AZ75" s="70">
        <f t="shared" si="64"/>
        <v>0</v>
      </c>
      <c r="BA75" s="70">
        <f t="shared" si="65"/>
        <v>0</v>
      </c>
      <c r="BB75" s="70" t="str">
        <f t="shared" si="66"/>
        <v/>
      </c>
      <c r="BC75" s="14"/>
      <c r="BD75" s="14"/>
      <c r="BE75" s="29"/>
      <c r="BF75" s="29"/>
      <c r="BG75" s="14"/>
      <c r="BH75" s="14"/>
      <c r="BI75" s="70">
        <f t="shared" si="70"/>
        <v>0</v>
      </c>
      <c r="BJ75" s="70">
        <f t="shared" si="71"/>
        <v>0</v>
      </c>
      <c r="BK75" s="70" t="str">
        <f t="shared" si="72"/>
        <v/>
      </c>
      <c r="BL75" s="14"/>
      <c r="BM75" s="14"/>
      <c r="BN75" s="29"/>
      <c r="BO75" s="29"/>
      <c r="BR75" s="70">
        <f t="shared" si="85"/>
        <v>0</v>
      </c>
      <c r="BS75" s="70">
        <f t="shared" si="86"/>
        <v>0</v>
      </c>
      <c r="BT75" s="70" t="str">
        <f t="shared" si="87"/>
        <v/>
      </c>
      <c r="BU75" s="14"/>
      <c r="BV75" s="14"/>
      <c r="BW75" s="29"/>
      <c r="BX75" s="29"/>
      <c r="BZ75" s="29"/>
      <c r="CA75" s="70">
        <f t="shared" si="88"/>
        <v>0</v>
      </c>
      <c r="CB75" s="70">
        <f t="shared" si="89"/>
        <v>0</v>
      </c>
      <c r="CC75" s="70" t="str">
        <f t="shared" si="90"/>
        <v/>
      </c>
      <c r="CD75" s="14"/>
      <c r="CE75" s="14"/>
      <c r="CF75" s="29"/>
      <c r="CG75" s="29"/>
      <c r="CJ75" s="70">
        <f t="shared" si="91"/>
        <v>0</v>
      </c>
      <c r="CK75" s="70">
        <f t="shared" si="92"/>
        <v>0</v>
      </c>
      <c r="CL75" s="70" t="str">
        <f t="shared" si="93"/>
        <v/>
      </c>
      <c r="CM75" s="14"/>
      <c r="CN75" s="14"/>
      <c r="CO75" s="29"/>
      <c r="CP75" s="29"/>
      <c r="CR75" s="29"/>
      <c r="CS75" s="70">
        <f t="shared" si="94"/>
        <v>0</v>
      </c>
      <c r="CT75" s="70">
        <f t="shared" si="95"/>
        <v>0</v>
      </c>
      <c r="CU75" s="70" t="str">
        <f t="shared" si="96"/>
        <v/>
      </c>
    </row>
    <row r="76" spans="1:99" s="2" customFormat="1" x14ac:dyDescent="0.3">
      <c r="A76" s="46" t="s">
        <v>249</v>
      </c>
      <c r="B76" s="14"/>
      <c r="C76" s="14"/>
      <c r="D76" s="14"/>
      <c r="E76" s="29">
        <v>67008</v>
      </c>
      <c r="F76" s="29">
        <v>2834</v>
      </c>
      <c r="G76" s="29"/>
      <c r="H76" s="29"/>
      <c r="I76" s="70">
        <f t="shared" si="73"/>
        <v>67008</v>
      </c>
      <c r="J76" s="70">
        <f t="shared" si="74"/>
        <v>2834</v>
      </c>
      <c r="K76" s="70">
        <f t="shared" si="75"/>
        <v>4.2293457497612229E-2</v>
      </c>
      <c r="L76" s="14"/>
      <c r="M76" s="14"/>
      <c r="N76" s="29"/>
      <c r="O76" s="29"/>
      <c r="P76" s="29"/>
      <c r="Q76" s="29"/>
      <c r="R76" s="70">
        <f t="shared" si="76"/>
        <v>0</v>
      </c>
      <c r="S76" s="70">
        <f t="shared" si="77"/>
        <v>0</v>
      </c>
      <c r="T76" s="70" t="str">
        <f t="shared" si="78"/>
        <v/>
      </c>
      <c r="U76" s="29"/>
      <c r="V76" s="29"/>
      <c r="W76" s="29"/>
      <c r="X76" s="29"/>
      <c r="Z76" s="29"/>
      <c r="AA76" s="70">
        <f t="shared" si="79"/>
        <v>0</v>
      </c>
      <c r="AB76" s="70">
        <f t="shared" si="80"/>
        <v>0</v>
      </c>
      <c r="AC76" s="70" t="str">
        <f t="shared" si="81"/>
        <v/>
      </c>
      <c r="AF76" s="29"/>
      <c r="AG76" s="29"/>
      <c r="AH76" s="29"/>
      <c r="AI76" s="29"/>
      <c r="AJ76" s="70">
        <f t="shared" si="82"/>
        <v>0</v>
      </c>
      <c r="AK76" s="70">
        <f t="shared" si="83"/>
        <v>0</v>
      </c>
      <c r="AL76" s="70" t="str">
        <f t="shared" si="84"/>
        <v/>
      </c>
      <c r="AM76" s="14"/>
      <c r="AO76" s="29"/>
      <c r="AP76" s="29"/>
      <c r="AQ76" s="70">
        <f t="shared" si="67"/>
        <v>0</v>
      </c>
      <c r="AR76" s="70">
        <f t="shared" si="68"/>
        <v>0</v>
      </c>
      <c r="AS76" s="70" t="str">
        <f t="shared" si="69"/>
        <v/>
      </c>
      <c r="AV76" s="29"/>
      <c r="AW76" s="29"/>
      <c r="AX76" s="14"/>
      <c r="AY76" s="14"/>
      <c r="AZ76" s="70">
        <f t="shared" si="64"/>
        <v>0</v>
      </c>
      <c r="BA76" s="70">
        <f t="shared" si="65"/>
        <v>0</v>
      </c>
      <c r="BB76" s="70" t="str">
        <f t="shared" si="66"/>
        <v/>
      </c>
      <c r="BC76" s="14"/>
      <c r="BD76" s="14"/>
      <c r="BE76" s="29"/>
      <c r="BF76" s="29"/>
      <c r="BG76" s="14"/>
      <c r="BH76" s="14"/>
      <c r="BI76" s="70">
        <f t="shared" si="70"/>
        <v>0</v>
      </c>
      <c r="BJ76" s="70">
        <f t="shared" si="71"/>
        <v>0</v>
      </c>
      <c r="BK76" s="70" t="str">
        <f t="shared" si="72"/>
        <v/>
      </c>
      <c r="BL76" s="14"/>
      <c r="BM76" s="14"/>
      <c r="BN76" s="29"/>
      <c r="BO76" s="29"/>
      <c r="BR76" s="70">
        <f t="shared" si="85"/>
        <v>0</v>
      </c>
      <c r="BS76" s="70">
        <f t="shared" si="86"/>
        <v>0</v>
      </c>
      <c r="BT76" s="70" t="str">
        <f t="shared" si="87"/>
        <v/>
      </c>
      <c r="BU76" s="14"/>
      <c r="BV76" s="14"/>
      <c r="BW76" s="29"/>
      <c r="BX76" s="29"/>
      <c r="BZ76" s="29"/>
      <c r="CA76" s="70">
        <f t="shared" si="88"/>
        <v>0</v>
      </c>
      <c r="CB76" s="70">
        <f t="shared" si="89"/>
        <v>0</v>
      </c>
      <c r="CC76" s="70" t="str">
        <f t="shared" si="90"/>
        <v/>
      </c>
      <c r="CD76" s="14"/>
      <c r="CE76" s="14"/>
      <c r="CF76" s="29"/>
      <c r="CG76" s="29"/>
      <c r="CJ76" s="70">
        <f t="shared" si="91"/>
        <v>0</v>
      </c>
      <c r="CK76" s="70">
        <f t="shared" si="92"/>
        <v>0</v>
      </c>
      <c r="CL76" s="70" t="str">
        <f t="shared" si="93"/>
        <v/>
      </c>
      <c r="CM76" s="14"/>
      <c r="CN76" s="14"/>
      <c r="CO76" s="29"/>
      <c r="CP76" s="29"/>
      <c r="CR76" s="29"/>
      <c r="CS76" s="70">
        <f t="shared" si="94"/>
        <v>0</v>
      </c>
      <c r="CT76" s="70">
        <f t="shared" si="95"/>
        <v>0</v>
      </c>
      <c r="CU76" s="70" t="str">
        <f t="shared" si="96"/>
        <v/>
      </c>
    </row>
    <row r="77" spans="1:99" s="2" customFormat="1" x14ac:dyDescent="0.3">
      <c r="A77" s="46" t="s">
        <v>105</v>
      </c>
      <c r="B77" s="14" t="s">
        <v>63</v>
      </c>
      <c r="C77" s="14"/>
      <c r="D77" s="14"/>
      <c r="E77" s="29">
        <v>9503</v>
      </c>
      <c r="F77" s="29">
        <v>181</v>
      </c>
      <c r="G77" s="29"/>
      <c r="H77" s="29"/>
      <c r="I77" s="70">
        <f t="shared" si="73"/>
        <v>9503</v>
      </c>
      <c r="J77" s="70">
        <f t="shared" si="74"/>
        <v>181</v>
      </c>
      <c r="K77" s="70">
        <f t="shared" si="75"/>
        <v>1.9046616857834368E-2</v>
      </c>
      <c r="L77" s="14"/>
      <c r="M77" s="14"/>
      <c r="N77" s="29">
        <v>559</v>
      </c>
      <c r="O77" s="29">
        <v>36</v>
      </c>
      <c r="P77" s="29"/>
      <c r="Q77" s="29"/>
      <c r="R77" s="70">
        <f t="shared" si="76"/>
        <v>559</v>
      </c>
      <c r="S77" s="70">
        <f t="shared" si="77"/>
        <v>36</v>
      </c>
      <c r="T77" s="70">
        <f t="shared" si="78"/>
        <v>6.4400715563506267E-2</v>
      </c>
      <c r="U77" s="29"/>
      <c r="V77" s="29"/>
      <c r="W77" s="29"/>
      <c r="X77" s="29"/>
      <c r="Z77" s="29"/>
      <c r="AA77" s="70">
        <f t="shared" si="79"/>
        <v>0</v>
      </c>
      <c r="AB77" s="70">
        <f t="shared" si="80"/>
        <v>0</v>
      </c>
      <c r="AC77" s="70" t="str">
        <f t="shared" si="81"/>
        <v/>
      </c>
      <c r="AF77" s="29">
        <v>25039</v>
      </c>
      <c r="AG77" s="29">
        <v>276</v>
      </c>
      <c r="AH77" s="29"/>
      <c r="AI77" s="29"/>
      <c r="AJ77" s="70">
        <f t="shared" si="82"/>
        <v>25039</v>
      </c>
      <c r="AK77" s="70">
        <f t="shared" si="83"/>
        <v>276</v>
      </c>
      <c r="AL77" s="70">
        <f t="shared" si="84"/>
        <v>1.1022804425096849E-2</v>
      </c>
      <c r="AM77" s="14"/>
      <c r="AO77" s="29">
        <v>3146</v>
      </c>
      <c r="AP77" s="29">
        <v>42</v>
      </c>
      <c r="AQ77" s="70">
        <f t="shared" si="67"/>
        <v>3146</v>
      </c>
      <c r="AR77" s="70">
        <f t="shared" si="68"/>
        <v>42</v>
      </c>
      <c r="AS77" s="70">
        <f t="shared" si="69"/>
        <v>1.3350286077558804E-2</v>
      </c>
      <c r="AV77" s="29">
        <v>7312</v>
      </c>
      <c r="AW77" s="29">
        <v>86</v>
      </c>
      <c r="AX77" s="14"/>
      <c r="AY77" s="14"/>
      <c r="AZ77" s="70">
        <f t="shared" si="64"/>
        <v>7312</v>
      </c>
      <c r="BA77" s="70">
        <f t="shared" si="65"/>
        <v>86</v>
      </c>
      <c r="BB77" s="70">
        <f t="shared" si="66"/>
        <v>1.1761487964989058E-2</v>
      </c>
      <c r="BC77" s="14"/>
      <c r="BD77" s="14"/>
      <c r="BE77" s="29">
        <v>6331</v>
      </c>
      <c r="BF77" s="29">
        <v>157</v>
      </c>
      <c r="BG77" s="14"/>
      <c r="BH77" s="14"/>
      <c r="BI77" s="70">
        <f t="shared" si="70"/>
        <v>6331</v>
      </c>
      <c r="BJ77" s="70">
        <f t="shared" si="71"/>
        <v>157</v>
      </c>
      <c r="BK77" s="70">
        <f t="shared" si="72"/>
        <v>2.4798610014215763E-2</v>
      </c>
      <c r="BL77" s="14"/>
      <c r="BM77" s="14"/>
      <c r="BN77" s="29">
        <v>11947</v>
      </c>
      <c r="BO77" s="29">
        <v>300</v>
      </c>
      <c r="BR77" s="70">
        <f t="shared" si="85"/>
        <v>11947</v>
      </c>
      <c r="BS77" s="70">
        <f t="shared" si="86"/>
        <v>300</v>
      </c>
      <c r="BT77" s="70">
        <f t="shared" si="87"/>
        <v>2.5110906503724783E-2</v>
      </c>
      <c r="BU77" s="14"/>
      <c r="BV77" s="14"/>
      <c r="BW77" s="29">
        <v>4784</v>
      </c>
      <c r="BX77" s="29">
        <v>114</v>
      </c>
      <c r="BZ77" s="29"/>
      <c r="CA77" s="70">
        <f t="shared" si="88"/>
        <v>4784</v>
      </c>
      <c r="CB77" s="70">
        <f t="shared" si="89"/>
        <v>114</v>
      </c>
      <c r="CC77" s="70">
        <f t="shared" si="90"/>
        <v>2.3829431438127092E-2</v>
      </c>
      <c r="CD77" s="14"/>
      <c r="CE77" s="14"/>
      <c r="CF77" s="29">
        <v>2509</v>
      </c>
      <c r="CG77" s="29">
        <v>93</v>
      </c>
      <c r="CJ77" s="70">
        <f t="shared" si="91"/>
        <v>2509</v>
      </c>
      <c r="CK77" s="70">
        <f t="shared" si="92"/>
        <v>93</v>
      </c>
      <c r="CL77" s="70">
        <f t="shared" si="93"/>
        <v>3.7066560382622557E-2</v>
      </c>
      <c r="CM77" s="14"/>
      <c r="CN77" s="14"/>
      <c r="CO77" s="29">
        <v>4303</v>
      </c>
      <c r="CP77" s="29">
        <v>67</v>
      </c>
      <c r="CR77" s="29"/>
      <c r="CS77" s="70">
        <f t="shared" si="94"/>
        <v>4303</v>
      </c>
      <c r="CT77" s="70">
        <f t="shared" si="95"/>
        <v>67</v>
      </c>
      <c r="CU77" s="70">
        <f t="shared" si="96"/>
        <v>1.5570532186846387E-2</v>
      </c>
    </row>
    <row r="78" spans="1:99" s="2" customFormat="1" x14ac:dyDescent="0.3">
      <c r="A78" s="46" t="s">
        <v>55</v>
      </c>
      <c r="B78" s="14" t="s">
        <v>63</v>
      </c>
      <c r="C78" s="14"/>
      <c r="D78" s="14"/>
      <c r="E78" s="29">
        <v>996053</v>
      </c>
      <c r="F78" s="29">
        <v>1929</v>
      </c>
      <c r="G78" s="29"/>
      <c r="H78" s="29"/>
      <c r="I78" s="70">
        <f t="shared" si="73"/>
        <v>996053</v>
      </c>
      <c r="J78" s="70">
        <f t="shared" si="74"/>
        <v>1929</v>
      </c>
      <c r="K78" s="70">
        <f t="shared" si="75"/>
        <v>1.9366439336059426E-3</v>
      </c>
      <c r="L78" s="14"/>
      <c r="M78" s="14"/>
      <c r="N78" s="29">
        <v>893009</v>
      </c>
      <c r="O78" s="29">
        <v>5372</v>
      </c>
      <c r="P78" s="29"/>
      <c r="Q78" s="29"/>
      <c r="R78" s="70">
        <f t="shared" si="76"/>
        <v>893009</v>
      </c>
      <c r="S78" s="70">
        <f t="shared" si="77"/>
        <v>5372</v>
      </c>
      <c r="T78" s="70">
        <f t="shared" si="78"/>
        <v>6.0156168638837906E-3</v>
      </c>
      <c r="U78" s="29"/>
      <c r="V78" s="29"/>
      <c r="W78" s="29">
        <v>1716383</v>
      </c>
      <c r="X78" s="29">
        <v>5510</v>
      </c>
      <c r="Z78" s="29"/>
      <c r="AA78" s="70">
        <f t="shared" si="79"/>
        <v>1716383</v>
      </c>
      <c r="AB78" s="70">
        <f t="shared" si="80"/>
        <v>5510</v>
      </c>
      <c r="AC78" s="70">
        <f t="shared" si="81"/>
        <v>3.2102392065174266E-3</v>
      </c>
      <c r="AF78" s="29">
        <v>1814377</v>
      </c>
      <c r="AG78" s="29">
        <v>3403</v>
      </c>
      <c r="AH78" s="29"/>
      <c r="AI78" s="29"/>
      <c r="AJ78" s="70">
        <f t="shared" si="82"/>
        <v>1814377</v>
      </c>
      <c r="AK78" s="70">
        <f t="shared" si="83"/>
        <v>3403</v>
      </c>
      <c r="AL78" s="70">
        <f t="shared" si="84"/>
        <v>1.8755749218602308E-3</v>
      </c>
      <c r="AM78" s="14"/>
      <c r="AO78" s="29">
        <v>2232815</v>
      </c>
      <c r="AP78" s="29">
        <v>3877</v>
      </c>
      <c r="AQ78" s="70">
        <f t="shared" si="67"/>
        <v>2232815</v>
      </c>
      <c r="AR78" s="70">
        <f t="shared" si="68"/>
        <v>3877</v>
      </c>
      <c r="AS78" s="70">
        <f t="shared" si="69"/>
        <v>1.7363731433190839E-3</v>
      </c>
      <c r="AV78" s="29">
        <v>3582923</v>
      </c>
      <c r="AW78" s="29">
        <v>9147</v>
      </c>
      <c r="AX78" s="14"/>
      <c r="AY78" s="14"/>
      <c r="AZ78" s="70">
        <f t="shared" si="64"/>
        <v>3582923</v>
      </c>
      <c r="BA78" s="70">
        <f t="shared" si="65"/>
        <v>9147</v>
      </c>
      <c r="BB78" s="70">
        <f t="shared" si="66"/>
        <v>2.5529435045073532E-3</v>
      </c>
      <c r="BC78" s="14"/>
      <c r="BD78" s="14"/>
      <c r="BE78" s="29">
        <v>3297242</v>
      </c>
      <c r="BF78" s="29">
        <v>7556</v>
      </c>
      <c r="BG78" s="14"/>
      <c r="BH78" s="14"/>
      <c r="BI78" s="70">
        <f t="shared" si="70"/>
        <v>3297242</v>
      </c>
      <c r="BJ78" s="70">
        <f t="shared" si="71"/>
        <v>7556</v>
      </c>
      <c r="BK78" s="70">
        <f t="shared" si="72"/>
        <v>2.2916122019554525E-3</v>
      </c>
      <c r="BL78" s="14"/>
      <c r="BM78" s="14"/>
      <c r="BN78" s="29">
        <v>2471092</v>
      </c>
      <c r="BO78" s="29">
        <v>4814</v>
      </c>
      <c r="BR78" s="70">
        <f t="shared" si="85"/>
        <v>2471092</v>
      </c>
      <c r="BS78" s="70">
        <f t="shared" si="86"/>
        <v>4814</v>
      </c>
      <c r="BT78" s="70">
        <f t="shared" si="87"/>
        <v>1.9481265772379175E-3</v>
      </c>
      <c r="BU78" s="14"/>
      <c r="BV78" s="14"/>
      <c r="BW78" s="29">
        <v>1594000</v>
      </c>
      <c r="BX78" s="29">
        <v>3543</v>
      </c>
      <c r="BZ78" s="29"/>
      <c r="CA78" s="70">
        <f t="shared" si="88"/>
        <v>1594000</v>
      </c>
      <c r="CB78" s="70">
        <f t="shared" si="89"/>
        <v>3543</v>
      </c>
      <c r="CC78" s="70">
        <f t="shared" si="90"/>
        <v>2.2227101631116688E-3</v>
      </c>
      <c r="CD78" s="14"/>
      <c r="CE78" s="14"/>
      <c r="CF78" s="29">
        <v>3033082</v>
      </c>
      <c r="CG78" s="29">
        <v>7860</v>
      </c>
      <c r="CJ78" s="70">
        <f t="shared" si="91"/>
        <v>3033082</v>
      </c>
      <c r="CK78" s="70">
        <f t="shared" si="92"/>
        <v>7860</v>
      </c>
      <c r="CL78" s="70">
        <f t="shared" si="93"/>
        <v>2.5914235091566928E-3</v>
      </c>
      <c r="CM78" s="14"/>
      <c r="CN78" s="14"/>
      <c r="CO78" s="29">
        <v>2987354</v>
      </c>
      <c r="CP78" s="29">
        <v>7553</v>
      </c>
      <c r="CR78" s="29"/>
      <c r="CS78" s="70">
        <f t="shared" si="94"/>
        <v>2987354</v>
      </c>
      <c r="CT78" s="70">
        <f t="shared" si="95"/>
        <v>7553</v>
      </c>
      <c r="CU78" s="70">
        <f t="shared" si="96"/>
        <v>2.5283243967738674E-3</v>
      </c>
    </row>
    <row r="79" spans="1:99" s="2" customFormat="1" x14ac:dyDescent="0.3">
      <c r="A79" s="46" t="s">
        <v>37</v>
      </c>
      <c r="B79" s="14" t="s">
        <v>63</v>
      </c>
      <c r="C79" s="14"/>
      <c r="D79" s="14"/>
      <c r="E79" s="29"/>
      <c r="F79" s="29"/>
      <c r="G79" s="29"/>
      <c r="H79" s="29"/>
      <c r="I79" s="70">
        <f t="shared" si="73"/>
        <v>0</v>
      </c>
      <c r="J79" s="70">
        <f t="shared" si="74"/>
        <v>0</v>
      </c>
      <c r="K79" s="70" t="str">
        <f t="shared" si="75"/>
        <v/>
      </c>
      <c r="L79" s="14"/>
      <c r="M79" s="14"/>
      <c r="N79" s="29">
        <v>11025</v>
      </c>
      <c r="O79" s="29">
        <v>1167</v>
      </c>
      <c r="P79" s="29"/>
      <c r="Q79" s="29"/>
      <c r="R79" s="70">
        <f t="shared" si="76"/>
        <v>11025</v>
      </c>
      <c r="S79" s="70">
        <f t="shared" si="77"/>
        <v>1167</v>
      </c>
      <c r="T79" s="70">
        <f t="shared" si="78"/>
        <v>0.10585034013605442</v>
      </c>
      <c r="U79" s="29"/>
      <c r="V79" s="29"/>
      <c r="W79" s="29">
        <v>14872</v>
      </c>
      <c r="X79" s="29">
        <v>1595</v>
      </c>
      <c r="Z79" s="29"/>
      <c r="AA79" s="70">
        <f t="shared" si="79"/>
        <v>14872</v>
      </c>
      <c r="AB79" s="70">
        <f t="shared" si="80"/>
        <v>1595</v>
      </c>
      <c r="AC79" s="70">
        <f t="shared" si="81"/>
        <v>0.10724852071005918</v>
      </c>
      <c r="AF79" s="29">
        <v>18206</v>
      </c>
      <c r="AG79" s="29">
        <v>1182</v>
      </c>
      <c r="AH79" s="29"/>
      <c r="AI79" s="29"/>
      <c r="AJ79" s="70">
        <f t="shared" si="82"/>
        <v>18206</v>
      </c>
      <c r="AK79" s="70">
        <f t="shared" si="83"/>
        <v>1182</v>
      </c>
      <c r="AL79" s="70">
        <f t="shared" si="84"/>
        <v>6.4923651543447217E-2</v>
      </c>
      <c r="AM79" s="14"/>
      <c r="AO79" s="29">
        <v>14969</v>
      </c>
      <c r="AP79" s="29">
        <v>2057</v>
      </c>
      <c r="AQ79" s="70">
        <f t="shared" si="67"/>
        <v>14969</v>
      </c>
      <c r="AR79" s="70">
        <f t="shared" si="68"/>
        <v>2057</v>
      </c>
      <c r="AS79" s="70">
        <f t="shared" si="69"/>
        <v>0.13741732914690361</v>
      </c>
      <c r="AV79" s="29">
        <v>26513</v>
      </c>
      <c r="AW79" s="29">
        <v>1987</v>
      </c>
      <c r="AX79" s="14"/>
      <c r="AY79" s="14"/>
      <c r="AZ79" s="70">
        <f t="shared" si="64"/>
        <v>26513</v>
      </c>
      <c r="BA79" s="70">
        <f t="shared" si="65"/>
        <v>1987</v>
      </c>
      <c r="BB79" s="70">
        <f t="shared" si="66"/>
        <v>7.4944366914343905E-2</v>
      </c>
      <c r="BC79" s="14"/>
      <c r="BD79" s="14"/>
      <c r="BE79" s="29">
        <v>18727</v>
      </c>
      <c r="BF79" s="29">
        <v>2497</v>
      </c>
      <c r="BG79" s="14"/>
      <c r="BH79" s="14"/>
      <c r="BI79" s="70">
        <f t="shared" si="70"/>
        <v>18727</v>
      </c>
      <c r="BJ79" s="70">
        <f t="shared" si="71"/>
        <v>2497</v>
      </c>
      <c r="BK79" s="70">
        <f t="shared" si="72"/>
        <v>0.13333689325572703</v>
      </c>
      <c r="BL79" s="14"/>
      <c r="BM79" s="14"/>
      <c r="BN79" s="29">
        <v>22015</v>
      </c>
      <c r="BO79" s="29">
        <v>2826</v>
      </c>
      <c r="BR79" s="70">
        <f t="shared" si="85"/>
        <v>22015</v>
      </c>
      <c r="BS79" s="70">
        <f t="shared" si="86"/>
        <v>2826</v>
      </c>
      <c r="BT79" s="70">
        <f t="shared" si="87"/>
        <v>0.12836702248466955</v>
      </c>
      <c r="BU79" s="14"/>
      <c r="BV79" s="14"/>
      <c r="BW79" s="29">
        <v>9561</v>
      </c>
      <c r="BX79" s="29">
        <v>1144</v>
      </c>
      <c r="BZ79" s="29"/>
      <c r="CA79" s="70">
        <f t="shared" si="88"/>
        <v>9561</v>
      </c>
      <c r="CB79" s="70">
        <f t="shared" si="89"/>
        <v>1144</v>
      </c>
      <c r="CC79" s="70">
        <f t="shared" si="90"/>
        <v>0.11965275598786738</v>
      </c>
      <c r="CD79" s="14"/>
      <c r="CE79" s="14"/>
      <c r="CF79" s="29">
        <v>18083</v>
      </c>
      <c r="CG79" s="29">
        <v>2278</v>
      </c>
      <c r="CI79" s="29"/>
      <c r="CJ79" s="70">
        <f t="shared" si="91"/>
        <v>18083</v>
      </c>
      <c r="CK79" s="70">
        <f t="shared" si="92"/>
        <v>2278</v>
      </c>
      <c r="CL79" s="70">
        <f t="shared" si="93"/>
        <v>0.12597467234419069</v>
      </c>
      <c r="CM79" s="14"/>
      <c r="CN79" s="14"/>
      <c r="CQ79" s="29"/>
      <c r="CR79" s="29"/>
      <c r="CS79" s="70">
        <f t="shared" si="94"/>
        <v>0</v>
      </c>
      <c r="CT79" s="70">
        <f t="shared" si="95"/>
        <v>0</v>
      </c>
      <c r="CU79" s="70" t="str">
        <f t="shared" si="96"/>
        <v/>
      </c>
    </row>
    <row r="80" spans="1:99" s="2" customFormat="1" x14ac:dyDescent="0.3">
      <c r="A80" s="46" t="s">
        <v>56</v>
      </c>
      <c r="B80" s="14" t="s">
        <v>63</v>
      </c>
      <c r="C80" s="14"/>
      <c r="D80" s="14"/>
      <c r="E80" s="29">
        <v>5000138</v>
      </c>
      <c r="F80" s="29">
        <v>68121</v>
      </c>
      <c r="G80" s="29"/>
      <c r="H80" s="29"/>
      <c r="I80" s="70">
        <f t="shared" si="73"/>
        <v>5000138</v>
      </c>
      <c r="J80" s="70">
        <f t="shared" si="74"/>
        <v>68121</v>
      </c>
      <c r="K80" s="70">
        <f t="shared" si="75"/>
        <v>1.3623823982458084E-2</v>
      </c>
      <c r="L80" s="14"/>
      <c r="M80" s="14"/>
      <c r="N80" s="29">
        <v>5477771</v>
      </c>
      <c r="O80" s="29">
        <v>104166</v>
      </c>
      <c r="P80" s="29"/>
      <c r="Q80" s="29"/>
      <c r="R80" s="70">
        <f t="shared" si="76"/>
        <v>5477771</v>
      </c>
      <c r="S80" s="70">
        <f t="shared" si="77"/>
        <v>104166</v>
      </c>
      <c r="T80" s="70">
        <f t="shared" si="78"/>
        <v>1.9016129005757998E-2</v>
      </c>
      <c r="U80" s="29"/>
      <c r="V80" s="29"/>
      <c r="W80" s="29">
        <v>6246610</v>
      </c>
      <c r="X80" s="29">
        <v>109403</v>
      </c>
      <c r="Z80" s="29"/>
      <c r="AA80" s="70">
        <f t="shared" si="79"/>
        <v>6246610</v>
      </c>
      <c r="AB80" s="70">
        <f t="shared" si="80"/>
        <v>109403</v>
      </c>
      <c r="AC80" s="70">
        <f t="shared" si="81"/>
        <v>1.7513979582525561E-2</v>
      </c>
      <c r="AF80" s="29">
        <v>7003808</v>
      </c>
      <c r="AG80" s="29">
        <v>154057</v>
      </c>
      <c r="AH80" s="29"/>
      <c r="AI80" s="29"/>
      <c r="AJ80" s="70">
        <f t="shared" si="82"/>
        <v>7003808</v>
      </c>
      <c r="AK80" s="70">
        <f t="shared" si="83"/>
        <v>154057</v>
      </c>
      <c r="AL80" s="70">
        <f t="shared" si="84"/>
        <v>2.199617693688919E-2</v>
      </c>
      <c r="AM80" s="14"/>
      <c r="AO80" s="29">
        <v>7299825</v>
      </c>
      <c r="AP80" s="29">
        <v>167818</v>
      </c>
      <c r="AQ80" s="70">
        <f t="shared" si="67"/>
        <v>7299825</v>
      </c>
      <c r="AR80" s="70">
        <f t="shared" si="68"/>
        <v>167818</v>
      </c>
      <c r="AS80" s="70">
        <f t="shared" si="69"/>
        <v>2.2989318237081027E-2</v>
      </c>
      <c r="AV80" s="29">
        <v>5284812</v>
      </c>
      <c r="AW80" s="29">
        <v>138149</v>
      </c>
      <c r="AX80" s="14"/>
      <c r="AY80" s="14"/>
      <c r="AZ80" s="70">
        <f t="shared" si="64"/>
        <v>5284812</v>
      </c>
      <c r="BA80" s="70">
        <f t="shared" si="65"/>
        <v>138149</v>
      </c>
      <c r="BB80" s="70">
        <f t="shared" si="66"/>
        <v>2.614075959561097E-2</v>
      </c>
      <c r="BC80" s="14"/>
      <c r="BD80" s="14"/>
      <c r="BE80" s="29">
        <v>3020251</v>
      </c>
      <c r="BF80" s="29">
        <v>61954</v>
      </c>
      <c r="BG80" s="14"/>
      <c r="BH80" s="14"/>
      <c r="BI80" s="70">
        <f t="shared" si="70"/>
        <v>3020251</v>
      </c>
      <c r="BJ80" s="70">
        <f t="shared" si="71"/>
        <v>61954</v>
      </c>
      <c r="BK80" s="70">
        <f t="shared" si="72"/>
        <v>2.0512864659261762E-2</v>
      </c>
      <c r="BL80" s="14"/>
      <c r="BM80" s="14"/>
      <c r="BN80" s="29">
        <v>5534107</v>
      </c>
      <c r="BO80" s="29">
        <v>101080</v>
      </c>
      <c r="BR80" s="70">
        <f t="shared" si="85"/>
        <v>5534107</v>
      </c>
      <c r="BS80" s="70">
        <f t="shared" si="86"/>
        <v>101080</v>
      </c>
      <c r="BT80" s="70">
        <f t="shared" si="87"/>
        <v>1.8264916092153621E-2</v>
      </c>
      <c r="BU80" s="14"/>
      <c r="BV80" s="14"/>
      <c r="BW80" s="29">
        <v>5599249</v>
      </c>
      <c r="BX80" s="29">
        <v>117905</v>
      </c>
      <c r="BZ80" s="29"/>
      <c r="CA80" s="70">
        <f t="shared" si="88"/>
        <v>5599249</v>
      </c>
      <c r="CB80" s="70">
        <f t="shared" si="89"/>
        <v>117905</v>
      </c>
      <c r="CC80" s="70">
        <f t="shared" si="90"/>
        <v>2.1057288218473583E-2</v>
      </c>
      <c r="CD80" s="14"/>
      <c r="CE80" s="14"/>
      <c r="CF80" s="29">
        <v>5800223</v>
      </c>
      <c r="CG80" s="29">
        <v>146077</v>
      </c>
      <c r="CI80" s="29"/>
      <c r="CJ80" s="70">
        <f t="shared" si="91"/>
        <v>5800223</v>
      </c>
      <c r="CK80" s="70">
        <f t="shared" si="92"/>
        <v>146077</v>
      </c>
      <c r="CL80" s="70">
        <f t="shared" si="93"/>
        <v>2.5184721346058592E-2</v>
      </c>
      <c r="CM80" s="14"/>
      <c r="CN80" s="14"/>
      <c r="CO80" s="29">
        <v>5486331</v>
      </c>
      <c r="CP80" s="29">
        <v>155930</v>
      </c>
      <c r="CQ80" s="29"/>
      <c r="CR80" s="29"/>
      <c r="CS80" s="70">
        <f t="shared" si="94"/>
        <v>5486331</v>
      </c>
      <c r="CT80" s="70">
        <f t="shared" si="95"/>
        <v>155930</v>
      </c>
      <c r="CU80" s="70">
        <f t="shared" si="96"/>
        <v>2.8421544380023735E-2</v>
      </c>
    </row>
    <row r="81" spans="1:99" s="2" customFormat="1" x14ac:dyDescent="0.3">
      <c r="A81" s="46"/>
      <c r="B81" s="14"/>
      <c r="C81" s="29"/>
      <c r="D81" s="29"/>
      <c r="E81" s="29"/>
      <c r="F81" s="29"/>
      <c r="G81" s="29"/>
      <c r="H81" s="29"/>
      <c r="I81" s="70">
        <f t="shared" si="73"/>
        <v>0</v>
      </c>
      <c r="J81" s="70">
        <f t="shared" si="74"/>
        <v>0</v>
      </c>
      <c r="K81" s="70" t="str">
        <f t="shared" si="75"/>
        <v/>
      </c>
      <c r="L81" s="14"/>
      <c r="M81" s="14"/>
      <c r="N81" s="29"/>
      <c r="O81" s="29"/>
      <c r="P81" s="29"/>
      <c r="Q81" s="29"/>
      <c r="R81" s="70">
        <f t="shared" si="76"/>
        <v>0</v>
      </c>
      <c r="S81" s="70">
        <f t="shared" si="77"/>
        <v>0</v>
      </c>
      <c r="T81" s="70" t="str">
        <f t="shared" si="78"/>
        <v/>
      </c>
      <c r="U81" s="29"/>
      <c r="V81" s="29"/>
      <c r="W81" s="29"/>
      <c r="X81" s="29"/>
      <c r="Z81" s="29"/>
      <c r="AA81" s="70">
        <f t="shared" si="79"/>
        <v>0</v>
      </c>
      <c r="AB81" s="70">
        <f t="shared" si="80"/>
        <v>0</v>
      </c>
      <c r="AC81" s="70" t="str">
        <f t="shared" si="81"/>
        <v/>
      </c>
      <c r="AD81" s="29"/>
      <c r="AE81" s="29"/>
      <c r="AF81" s="29"/>
      <c r="AG81" s="29"/>
      <c r="AH81" s="29"/>
      <c r="AI81" s="29"/>
      <c r="AJ81" s="70">
        <f t="shared" si="82"/>
        <v>0</v>
      </c>
      <c r="AK81" s="70">
        <f t="shared" si="83"/>
        <v>0</v>
      </c>
      <c r="AL81" s="70" t="str">
        <f t="shared" si="84"/>
        <v/>
      </c>
      <c r="AM81" s="14"/>
      <c r="AN81" s="14"/>
      <c r="AO81" s="29"/>
      <c r="AP81" s="29"/>
      <c r="AQ81" s="70">
        <f t="shared" si="67"/>
        <v>0</v>
      </c>
      <c r="AR81" s="70">
        <f t="shared" si="68"/>
        <v>0</v>
      </c>
      <c r="AS81" s="70" t="str">
        <f t="shared" si="69"/>
        <v/>
      </c>
      <c r="AT81" s="14"/>
      <c r="AU81" s="14"/>
      <c r="AV81" s="29"/>
      <c r="AW81" s="29"/>
      <c r="AX81" s="14"/>
      <c r="AY81" s="14"/>
      <c r="AZ81" s="70">
        <f t="shared" si="64"/>
        <v>0</v>
      </c>
      <c r="BA81" s="70">
        <f t="shared" si="65"/>
        <v>0</v>
      </c>
      <c r="BB81" s="70" t="str">
        <f t="shared" si="66"/>
        <v/>
      </c>
      <c r="BC81" s="14"/>
      <c r="BD81" s="14"/>
      <c r="BE81" s="29"/>
      <c r="BF81" s="29"/>
      <c r="BG81" s="14"/>
      <c r="BH81" s="14"/>
      <c r="BI81" s="70">
        <f t="shared" si="70"/>
        <v>0</v>
      </c>
      <c r="BJ81" s="70">
        <f t="shared" si="71"/>
        <v>0</v>
      </c>
      <c r="BK81" s="70" t="str">
        <f t="shared" si="72"/>
        <v/>
      </c>
      <c r="BL81" s="14"/>
      <c r="BM81" s="14"/>
      <c r="BN81" s="29"/>
      <c r="BO81" s="29"/>
      <c r="BR81" s="70">
        <f t="shared" si="85"/>
        <v>0</v>
      </c>
      <c r="BS81" s="70">
        <f t="shared" si="86"/>
        <v>0</v>
      </c>
      <c r="BT81" s="70" t="str">
        <f t="shared" si="87"/>
        <v/>
      </c>
      <c r="BU81" s="14"/>
      <c r="BV81" s="14"/>
      <c r="BZ81" s="29"/>
      <c r="CA81" s="70">
        <f t="shared" si="88"/>
        <v>0</v>
      </c>
      <c r="CB81" s="70">
        <f t="shared" si="89"/>
        <v>0</v>
      </c>
      <c r="CC81" s="70" t="str">
        <f t="shared" si="90"/>
        <v/>
      </c>
      <c r="CD81" s="14"/>
      <c r="CE81" s="14"/>
      <c r="CG81" s="29"/>
      <c r="CH81" s="29"/>
      <c r="CI81" s="29"/>
      <c r="CJ81" s="70">
        <f t="shared" si="91"/>
        <v>0</v>
      </c>
      <c r="CK81" s="70">
        <f t="shared" si="92"/>
        <v>0</v>
      </c>
      <c r="CL81" s="70" t="str">
        <f t="shared" si="93"/>
        <v/>
      </c>
      <c r="CM81" s="14"/>
      <c r="CN81" s="14"/>
      <c r="CO81" s="29"/>
      <c r="CP81" s="29"/>
      <c r="CQ81" s="29"/>
      <c r="CR81" s="29"/>
      <c r="CS81" s="70">
        <f t="shared" si="94"/>
        <v>0</v>
      </c>
      <c r="CT81" s="70">
        <f t="shared" si="95"/>
        <v>0</v>
      </c>
      <c r="CU81" s="70" t="str">
        <f t="shared" si="96"/>
        <v/>
      </c>
    </row>
    <row r="82" spans="1:99" s="2" customFormat="1" ht="15" customHeight="1" x14ac:dyDescent="0.3">
      <c r="A82" s="46" t="s">
        <v>158</v>
      </c>
      <c r="B82" s="14" t="s">
        <v>63</v>
      </c>
      <c r="C82" s="29">
        <v>16620</v>
      </c>
      <c r="D82" s="29">
        <v>105</v>
      </c>
      <c r="E82" s="29"/>
      <c r="F82" s="29"/>
      <c r="G82" s="29"/>
      <c r="H82" s="29"/>
      <c r="I82" s="70">
        <f t="shared" si="73"/>
        <v>16620</v>
      </c>
      <c r="J82" s="70">
        <f t="shared" si="74"/>
        <v>105</v>
      </c>
      <c r="K82" s="70">
        <f t="shared" si="75"/>
        <v>6.3176895306859202E-3</v>
      </c>
      <c r="L82" s="14"/>
      <c r="M82" s="14"/>
      <c r="N82" s="29"/>
      <c r="O82" s="29"/>
      <c r="P82" s="29"/>
      <c r="Q82" s="29"/>
      <c r="R82" s="70">
        <f t="shared" si="76"/>
        <v>0</v>
      </c>
      <c r="S82" s="70">
        <f t="shared" si="77"/>
        <v>0</v>
      </c>
      <c r="T82" s="70" t="str">
        <f t="shared" si="78"/>
        <v/>
      </c>
      <c r="U82" s="29"/>
      <c r="V82" s="29"/>
      <c r="W82" s="29"/>
      <c r="X82" s="29"/>
      <c r="Z82" s="29"/>
      <c r="AA82" s="70">
        <f t="shared" si="79"/>
        <v>0</v>
      </c>
      <c r="AB82" s="70">
        <f t="shared" si="80"/>
        <v>0</v>
      </c>
      <c r="AC82" s="70" t="str">
        <f t="shared" si="81"/>
        <v/>
      </c>
      <c r="AD82" s="29"/>
      <c r="AE82" s="29"/>
      <c r="AF82" s="29"/>
      <c r="AG82" s="29"/>
      <c r="AH82" s="29"/>
      <c r="AI82" s="29"/>
      <c r="AJ82" s="70">
        <f t="shared" si="82"/>
        <v>0</v>
      </c>
      <c r="AK82" s="70">
        <f t="shared" si="83"/>
        <v>0</v>
      </c>
      <c r="AL82" s="70" t="str">
        <f t="shared" si="84"/>
        <v/>
      </c>
      <c r="AM82" s="29"/>
      <c r="AN82" s="29"/>
      <c r="AQ82" s="70">
        <f t="shared" si="67"/>
        <v>0</v>
      </c>
      <c r="AR82" s="70">
        <f t="shared" si="68"/>
        <v>0</v>
      </c>
      <c r="AS82" s="70" t="str">
        <f t="shared" si="69"/>
        <v/>
      </c>
      <c r="AT82" s="29"/>
      <c r="AU82" s="29"/>
      <c r="AV82" s="29"/>
      <c r="AW82" s="29"/>
      <c r="AX82" s="14"/>
      <c r="AY82" s="14"/>
      <c r="AZ82" s="70">
        <f t="shared" si="64"/>
        <v>0</v>
      </c>
      <c r="BA82" s="70">
        <f t="shared" si="65"/>
        <v>0</v>
      </c>
      <c r="BB82" s="70" t="str">
        <f t="shared" si="66"/>
        <v/>
      </c>
      <c r="BC82" s="29"/>
      <c r="BD82" s="29"/>
      <c r="BE82" s="29"/>
      <c r="BF82" s="29"/>
      <c r="BG82" s="14"/>
      <c r="BH82" s="14"/>
      <c r="BI82" s="70">
        <f t="shared" si="70"/>
        <v>0</v>
      </c>
      <c r="BJ82" s="70">
        <f t="shared" si="71"/>
        <v>0</v>
      </c>
      <c r="BK82" s="70" t="str">
        <f t="shared" si="72"/>
        <v/>
      </c>
      <c r="BL82" s="29"/>
      <c r="BM82" s="29"/>
      <c r="BO82" s="29"/>
      <c r="BP82" s="29"/>
      <c r="BQ82" s="29"/>
      <c r="BR82" s="70">
        <f t="shared" si="85"/>
        <v>0</v>
      </c>
      <c r="BS82" s="70">
        <f t="shared" si="86"/>
        <v>0</v>
      </c>
      <c r="BT82" s="70" t="str">
        <f t="shared" si="87"/>
        <v/>
      </c>
      <c r="BU82" s="29">
        <v>3724</v>
      </c>
      <c r="BV82" s="29">
        <v>26</v>
      </c>
      <c r="BW82" s="29"/>
      <c r="BX82" s="29"/>
      <c r="BY82" s="29"/>
      <c r="BZ82" s="29"/>
      <c r="CA82" s="70">
        <f t="shared" si="88"/>
        <v>3724</v>
      </c>
      <c r="CB82" s="70">
        <f t="shared" si="89"/>
        <v>26</v>
      </c>
      <c r="CC82" s="70">
        <f t="shared" si="90"/>
        <v>6.9817400644468317E-3</v>
      </c>
      <c r="CD82" s="29">
        <v>44512</v>
      </c>
      <c r="CE82" s="29">
        <v>320</v>
      </c>
      <c r="CG82" s="14"/>
      <c r="CH82" s="29"/>
      <c r="CI82" s="29"/>
      <c r="CJ82" s="70">
        <f t="shared" si="91"/>
        <v>44512</v>
      </c>
      <c r="CK82" s="70">
        <f t="shared" si="92"/>
        <v>320</v>
      </c>
      <c r="CL82" s="70">
        <f t="shared" si="93"/>
        <v>7.1890726096333572E-3</v>
      </c>
      <c r="CM82" s="29">
        <v>2540</v>
      </c>
      <c r="CN82" s="29">
        <v>68</v>
      </c>
      <c r="CO82" s="14"/>
      <c r="CP82" s="14"/>
      <c r="CQ82" s="29"/>
      <c r="CR82" s="29"/>
      <c r="CS82" s="70">
        <f t="shared" si="94"/>
        <v>2540</v>
      </c>
      <c r="CT82" s="70">
        <f t="shared" si="95"/>
        <v>68</v>
      </c>
      <c r="CU82" s="70">
        <f t="shared" si="96"/>
        <v>2.6771653543307086E-2</v>
      </c>
    </row>
    <row r="83" spans="1:99" s="2" customFormat="1" x14ac:dyDescent="0.3">
      <c r="A83" s="46" t="s">
        <v>133</v>
      </c>
      <c r="B83" s="14" t="s">
        <v>63</v>
      </c>
      <c r="C83" s="29"/>
      <c r="D83" s="29"/>
      <c r="E83" s="29"/>
      <c r="F83" s="29"/>
      <c r="I83" s="70">
        <f t="shared" si="73"/>
        <v>0</v>
      </c>
      <c r="J83" s="70">
        <f t="shared" si="74"/>
        <v>0</v>
      </c>
      <c r="K83" s="70" t="str">
        <f t="shared" si="75"/>
        <v/>
      </c>
      <c r="L83" s="29">
        <v>12670</v>
      </c>
      <c r="M83" s="29">
        <v>196</v>
      </c>
      <c r="N83" s="29"/>
      <c r="O83" s="29"/>
      <c r="R83" s="70">
        <f t="shared" si="76"/>
        <v>12670</v>
      </c>
      <c r="S83" s="70">
        <f t="shared" si="77"/>
        <v>196</v>
      </c>
      <c r="T83" s="70">
        <f t="shared" si="78"/>
        <v>1.5469613259668509E-2</v>
      </c>
      <c r="U83" s="29">
        <v>1436</v>
      </c>
      <c r="V83" s="29">
        <v>977</v>
      </c>
      <c r="W83" s="29"/>
      <c r="X83" s="29"/>
      <c r="Y83" s="29"/>
      <c r="Z83" s="29"/>
      <c r="AA83" s="70">
        <f t="shared" si="79"/>
        <v>1436</v>
      </c>
      <c r="AB83" s="70">
        <f t="shared" si="80"/>
        <v>977</v>
      </c>
      <c r="AC83" s="70">
        <f t="shared" si="81"/>
        <v>0.68036211699164351</v>
      </c>
      <c r="AD83" s="29">
        <v>643</v>
      </c>
      <c r="AE83" s="29">
        <v>919</v>
      </c>
      <c r="AH83" s="29"/>
      <c r="AI83" s="29"/>
      <c r="AJ83" s="70">
        <f t="shared" si="82"/>
        <v>643</v>
      </c>
      <c r="AK83" s="70">
        <f t="shared" si="83"/>
        <v>919</v>
      </c>
      <c r="AL83" s="70">
        <f t="shared" si="84"/>
        <v>1.4292379471228616</v>
      </c>
      <c r="AM83" s="29"/>
      <c r="AN83" s="29">
        <v>18</v>
      </c>
      <c r="AQ83" s="70">
        <f t="shared" si="67"/>
        <v>0</v>
      </c>
      <c r="AR83" s="70">
        <f t="shared" si="68"/>
        <v>18</v>
      </c>
      <c r="AS83" s="70" t="str">
        <f t="shared" si="69"/>
        <v/>
      </c>
      <c r="AT83" s="29">
        <v>416</v>
      </c>
      <c r="AU83" s="29">
        <v>610</v>
      </c>
      <c r="AV83" s="29"/>
      <c r="AW83" s="29"/>
      <c r="AX83" s="14"/>
      <c r="AY83" s="14"/>
      <c r="AZ83" s="70">
        <f t="shared" si="64"/>
        <v>416</v>
      </c>
      <c r="BA83" s="70">
        <f t="shared" si="65"/>
        <v>610</v>
      </c>
      <c r="BB83" s="70">
        <f t="shared" si="66"/>
        <v>1.4663461538461537</v>
      </c>
      <c r="BC83" s="29">
        <v>1605</v>
      </c>
      <c r="BD83" s="29">
        <v>2029</v>
      </c>
      <c r="BE83" s="29"/>
      <c r="BF83" s="29"/>
      <c r="BG83" s="14"/>
      <c r="BH83" s="14"/>
      <c r="BI83" s="70">
        <f t="shared" si="70"/>
        <v>1605</v>
      </c>
      <c r="BJ83" s="70">
        <f t="shared" si="71"/>
        <v>2029</v>
      </c>
      <c r="BK83" s="70">
        <f t="shared" si="72"/>
        <v>1.2641744548286604</v>
      </c>
      <c r="BL83" s="29">
        <v>104</v>
      </c>
      <c r="BM83" s="29">
        <v>2</v>
      </c>
      <c r="BO83" s="29"/>
      <c r="BP83" s="29"/>
      <c r="BQ83" s="29"/>
      <c r="BR83" s="70">
        <f t="shared" si="85"/>
        <v>104</v>
      </c>
      <c r="BS83" s="70">
        <f t="shared" si="86"/>
        <v>2</v>
      </c>
      <c r="BT83" s="70">
        <f t="shared" si="87"/>
        <v>1.9230769230769232E-2</v>
      </c>
      <c r="BU83" s="29"/>
      <c r="BV83" s="29"/>
      <c r="BW83" s="29"/>
      <c r="BX83" s="29"/>
      <c r="BY83" s="29"/>
      <c r="BZ83" s="29"/>
      <c r="CA83" s="70">
        <f t="shared" si="88"/>
        <v>0</v>
      </c>
      <c r="CB83" s="70">
        <f t="shared" si="89"/>
        <v>0</v>
      </c>
      <c r="CC83" s="70" t="str">
        <f t="shared" si="90"/>
        <v/>
      </c>
      <c r="CD83" s="29">
        <v>546</v>
      </c>
      <c r="CE83" s="29">
        <v>9</v>
      </c>
      <c r="CG83" s="14"/>
      <c r="CH83" s="29"/>
      <c r="CI83" s="29"/>
      <c r="CJ83" s="70">
        <f t="shared" si="91"/>
        <v>546</v>
      </c>
      <c r="CK83" s="70">
        <f t="shared" si="92"/>
        <v>9</v>
      </c>
      <c r="CL83" s="70">
        <f t="shared" si="93"/>
        <v>1.6483516483516484E-2</v>
      </c>
      <c r="CM83" s="29"/>
      <c r="CN83" s="29"/>
      <c r="CO83" s="14"/>
      <c r="CP83" s="14"/>
      <c r="CQ83" s="29"/>
      <c r="CR83" s="29"/>
      <c r="CS83" s="70">
        <f t="shared" si="94"/>
        <v>0</v>
      </c>
      <c r="CT83" s="70">
        <f t="shared" si="95"/>
        <v>0</v>
      </c>
      <c r="CU83" s="70" t="str">
        <f t="shared" si="96"/>
        <v/>
      </c>
    </row>
    <row r="84" spans="1:99" s="2" customFormat="1" x14ac:dyDescent="0.3">
      <c r="A84" s="46" t="s">
        <v>85</v>
      </c>
      <c r="B84" s="2" t="s">
        <v>3</v>
      </c>
      <c r="C84" s="29">
        <v>12</v>
      </c>
      <c r="D84" s="29">
        <v>120</v>
      </c>
      <c r="E84" s="29"/>
      <c r="F84" s="29"/>
      <c r="G84" s="29"/>
      <c r="H84" s="29"/>
      <c r="I84" s="70">
        <f t="shared" si="73"/>
        <v>12</v>
      </c>
      <c r="J84" s="70">
        <f t="shared" si="74"/>
        <v>120</v>
      </c>
      <c r="K84" s="70">
        <f t="shared" si="75"/>
        <v>10</v>
      </c>
      <c r="L84" s="29">
        <v>7</v>
      </c>
      <c r="M84" s="29">
        <v>43</v>
      </c>
      <c r="N84" s="29"/>
      <c r="O84" s="29"/>
      <c r="P84" s="29"/>
      <c r="Q84" s="29"/>
      <c r="R84" s="70">
        <f t="shared" si="76"/>
        <v>7</v>
      </c>
      <c r="S84" s="70">
        <f t="shared" si="77"/>
        <v>43</v>
      </c>
      <c r="T84" s="70">
        <f t="shared" si="78"/>
        <v>6.1428571428571432</v>
      </c>
      <c r="U84" s="29">
        <v>3</v>
      </c>
      <c r="V84" s="29">
        <v>17</v>
      </c>
      <c r="W84" s="29"/>
      <c r="X84" s="29"/>
      <c r="Y84" s="29"/>
      <c r="Z84" s="29"/>
      <c r="AA84" s="70">
        <f t="shared" si="79"/>
        <v>3</v>
      </c>
      <c r="AB84" s="70">
        <f t="shared" si="80"/>
        <v>17</v>
      </c>
      <c r="AC84" s="70">
        <f t="shared" si="81"/>
        <v>5.666666666666667</v>
      </c>
      <c r="AD84" s="29"/>
      <c r="AE84" s="29"/>
      <c r="AF84" s="29"/>
      <c r="AG84" s="29"/>
      <c r="AH84" s="29"/>
      <c r="AI84" s="29"/>
      <c r="AJ84" s="70">
        <f t="shared" si="82"/>
        <v>0</v>
      </c>
      <c r="AK84" s="70">
        <f t="shared" si="83"/>
        <v>0</v>
      </c>
      <c r="AL84" s="70" t="str">
        <f t="shared" si="84"/>
        <v/>
      </c>
      <c r="AM84" s="29"/>
      <c r="AN84" s="29">
        <v>18</v>
      </c>
      <c r="AQ84" s="70">
        <f t="shared" si="67"/>
        <v>0</v>
      </c>
      <c r="AR84" s="70">
        <f t="shared" si="68"/>
        <v>18</v>
      </c>
      <c r="AS84" s="70" t="str">
        <f t="shared" si="69"/>
        <v/>
      </c>
      <c r="AT84" s="29">
        <v>5</v>
      </c>
      <c r="AU84" s="29">
        <v>44</v>
      </c>
      <c r="AV84" s="29"/>
      <c r="AW84" s="29"/>
      <c r="AZ84" s="70">
        <f t="shared" si="64"/>
        <v>5</v>
      </c>
      <c r="BA84" s="70">
        <f t="shared" si="65"/>
        <v>44</v>
      </c>
      <c r="BB84" s="70">
        <f t="shared" si="66"/>
        <v>8.8000000000000007</v>
      </c>
      <c r="BC84" s="29">
        <v>5</v>
      </c>
      <c r="BD84" s="29">
        <v>36</v>
      </c>
      <c r="BE84" s="29"/>
      <c r="BF84" s="29"/>
      <c r="BI84" s="70">
        <f t="shared" si="70"/>
        <v>5</v>
      </c>
      <c r="BJ84" s="70">
        <f t="shared" si="71"/>
        <v>36</v>
      </c>
      <c r="BK84" s="70">
        <f t="shared" si="72"/>
        <v>7.2</v>
      </c>
      <c r="BL84" s="29">
        <v>3</v>
      </c>
      <c r="BM84" s="29">
        <v>20</v>
      </c>
      <c r="BO84" s="29"/>
      <c r="BP84" s="29"/>
      <c r="BQ84" s="29"/>
      <c r="BR84" s="70">
        <f t="shared" si="85"/>
        <v>3</v>
      </c>
      <c r="BS84" s="70">
        <f t="shared" si="86"/>
        <v>20</v>
      </c>
      <c r="BT84" s="70">
        <f t="shared" si="87"/>
        <v>6.666666666666667</v>
      </c>
      <c r="BU84" s="29">
        <v>1</v>
      </c>
      <c r="BV84" s="29">
        <v>10</v>
      </c>
      <c r="BW84" s="29"/>
      <c r="BX84" s="29"/>
      <c r="BY84" s="29"/>
      <c r="BZ84" s="29"/>
      <c r="CA84" s="70">
        <f t="shared" si="88"/>
        <v>1</v>
      </c>
      <c r="CB84" s="70">
        <f t="shared" si="89"/>
        <v>10</v>
      </c>
      <c r="CC84" s="70">
        <f t="shared" si="90"/>
        <v>10</v>
      </c>
      <c r="CD84" s="29">
        <v>13</v>
      </c>
      <c r="CE84" s="29">
        <v>79</v>
      </c>
      <c r="CG84" s="14"/>
      <c r="CH84" s="29"/>
      <c r="CI84" s="29"/>
      <c r="CJ84" s="70">
        <f t="shared" si="91"/>
        <v>13</v>
      </c>
      <c r="CK84" s="70">
        <f t="shared" si="92"/>
        <v>79</v>
      </c>
      <c r="CL84" s="70">
        <f t="shared" si="93"/>
        <v>6.0769230769230766</v>
      </c>
      <c r="CM84" s="29">
        <v>7</v>
      </c>
      <c r="CN84" s="29">
        <v>58</v>
      </c>
      <c r="CO84" s="14"/>
      <c r="CP84" s="14"/>
      <c r="CQ84" s="29"/>
      <c r="CR84" s="29"/>
      <c r="CS84" s="70">
        <f t="shared" si="94"/>
        <v>7</v>
      </c>
      <c r="CT84" s="70">
        <f t="shared" si="95"/>
        <v>58</v>
      </c>
      <c r="CU84" s="70">
        <f t="shared" si="96"/>
        <v>8.2857142857142865</v>
      </c>
    </row>
    <row r="85" spans="1:99" s="2" customFormat="1" x14ac:dyDescent="0.3">
      <c r="A85" s="46" t="s">
        <v>86</v>
      </c>
      <c r="B85" s="2" t="s">
        <v>3</v>
      </c>
      <c r="C85" s="29"/>
      <c r="D85" s="29"/>
      <c r="E85" s="29"/>
      <c r="F85" s="29"/>
      <c r="G85" s="29"/>
      <c r="H85" s="29"/>
      <c r="I85" s="70">
        <f t="shared" si="73"/>
        <v>0</v>
      </c>
      <c r="J85" s="70">
        <f t="shared" si="74"/>
        <v>0</v>
      </c>
      <c r="K85" s="70" t="str">
        <f t="shared" si="75"/>
        <v/>
      </c>
      <c r="L85" s="29">
        <v>8</v>
      </c>
      <c r="M85" s="29">
        <v>15</v>
      </c>
      <c r="N85" s="29"/>
      <c r="O85" s="29"/>
      <c r="P85" s="29"/>
      <c r="Q85" s="29"/>
      <c r="R85" s="70">
        <f t="shared" si="76"/>
        <v>8</v>
      </c>
      <c r="S85" s="70">
        <f t="shared" si="77"/>
        <v>15</v>
      </c>
      <c r="T85" s="70">
        <f t="shared" si="78"/>
        <v>1.875</v>
      </c>
      <c r="U85" s="29">
        <v>103</v>
      </c>
      <c r="V85" s="29">
        <v>198</v>
      </c>
      <c r="W85" s="29"/>
      <c r="X85" s="29"/>
      <c r="Y85" s="29"/>
      <c r="Z85" s="29"/>
      <c r="AA85" s="70">
        <f t="shared" si="79"/>
        <v>103</v>
      </c>
      <c r="AB85" s="70">
        <f t="shared" si="80"/>
        <v>198</v>
      </c>
      <c r="AC85" s="70">
        <f t="shared" si="81"/>
        <v>1.9223300970873787</v>
      </c>
      <c r="AD85" s="29"/>
      <c r="AE85" s="29"/>
      <c r="AF85" s="29"/>
      <c r="AG85" s="29"/>
      <c r="AH85" s="29"/>
      <c r="AI85" s="29"/>
      <c r="AJ85" s="70">
        <f t="shared" si="82"/>
        <v>0</v>
      </c>
      <c r="AK85" s="70">
        <f t="shared" si="83"/>
        <v>0</v>
      </c>
      <c r="AL85" s="70" t="str">
        <f t="shared" si="84"/>
        <v/>
      </c>
      <c r="AM85" s="29"/>
      <c r="AN85" s="29">
        <v>89</v>
      </c>
      <c r="AQ85" s="70">
        <f t="shared" si="67"/>
        <v>0</v>
      </c>
      <c r="AR85" s="70">
        <f t="shared" si="68"/>
        <v>89</v>
      </c>
      <c r="AS85" s="70" t="str">
        <f t="shared" si="69"/>
        <v/>
      </c>
      <c r="AT85" s="29">
        <v>95</v>
      </c>
      <c r="AU85" s="29">
        <v>240</v>
      </c>
      <c r="AV85" s="29"/>
      <c r="AW85" s="29"/>
      <c r="AZ85" s="70">
        <f t="shared" si="64"/>
        <v>95</v>
      </c>
      <c r="BA85" s="70">
        <f t="shared" si="65"/>
        <v>240</v>
      </c>
      <c r="BB85" s="70">
        <f t="shared" si="66"/>
        <v>2.5263157894736841</v>
      </c>
      <c r="BC85" s="29">
        <v>28</v>
      </c>
      <c r="BD85" s="29">
        <v>25</v>
      </c>
      <c r="BE85" s="29"/>
      <c r="BF85" s="29"/>
      <c r="BI85" s="70">
        <f t="shared" si="70"/>
        <v>28</v>
      </c>
      <c r="BJ85" s="70">
        <f t="shared" si="71"/>
        <v>25</v>
      </c>
      <c r="BK85" s="70">
        <f t="shared" si="72"/>
        <v>0.8928571428571429</v>
      </c>
      <c r="BL85" s="29">
        <v>65</v>
      </c>
      <c r="BM85" s="29">
        <v>233</v>
      </c>
      <c r="BO85" s="29"/>
      <c r="BP85" s="29"/>
      <c r="BQ85" s="29"/>
      <c r="BR85" s="70">
        <f t="shared" si="85"/>
        <v>65</v>
      </c>
      <c r="BS85" s="70">
        <f t="shared" si="86"/>
        <v>233</v>
      </c>
      <c r="BT85" s="70">
        <f t="shared" si="87"/>
        <v>3.5846153846153848</v>
      </c>
      <c r="BU85" s="29">
        <v>198</v>
      </c>
      <c r="BV85" s="29">
        <v>370</v>
      </c>
      <c r="BW85" s="29"/>
      <c r="BX85" s="29"/>
      <c r="BY85" s="29"/>
      <c r="BZ85" s="29"/>
      <c r="CA85" s="70">
        <f t="shared" si="88"/>
        <v>198</v>
      </c>
      <c r="CB85" s="70">
        <f t="shared" si="89"/>
        <v>370</v>
      </c>
      <c r="CC85" s="70">
        <f t="shared" si="90"/>
        <v>1.8686868686868687</v>
      </c>
      <c r="CD85" s="29">
        <v>199</v>
      </c>
      <c r="CE85" s="29">
        <v>466</v>
      </c>
      <c r="CG85" s="14"/>
      <c r="CH85" s="29"/>
      <c r="CI85" s="29"/>
      <c r="CJ85" s="70">
        <f t="shared" si="91"/>
        <v>199</v>
      </c>
      <c r="CK85" s="70">
        <f t="shared" si="92"/>
        <v>466</v>
      </c>
      <c r="CL85" s="70">
        <f t="shared" si="93"/>
        <v>2.341708542713568</v>
      </c>
      <c r="CM85" s="29">
        <v>130</v>
      </c>
      <c r="CN85" s="29">
        <v>261</v>
      </c>
      <c r="CO85" s="14"/>
      <c r="CP85" s="14"/>
      <c r="CQ85" s="29"/>
      <c r="CR85" s="29"/>
      <c r="CS85" s="70">
        <f t="shared" si="94"/>
        <v>130</v>
      </c>
      <c r="CT85" s="70">
        <f t="shared" si="95"/>
        <v>261</v>
      </c>
      <c r="CU85" s="70">
        <f t="shared" si="96"/>
        <v>2.0076923076923077</v>
      </c>
    </row>
    <row r="86" spans="1:99" s="2" customFormat="1" x14ac:dyDescent="0.3">
      <c r="A86" s="46" t="s">
        <v>87</v>
      </c>
      <c r="B86" s="2" t="s">
        <v>3</v>
      </c>
      <c r="C86" s="29"/>
      <c r="D86" s="29"/>
      <c r="E86" s="29"/>
      <c r="F86" s="29"/>
      <c r="G86" s="29"/>
      <c r="H86" s="29"/>
      <c r="I86" s="70">
        <f t="shared" si="73"/>
        <v>0</v>
      </c>
      <c r="J86" s="70">
        <f t="shared" si="74"/>
        <v>0</v>
      </c>
      <c r="K86" s="70" t="str">
        <f t="shared" si="75"/>
        <v/>
      </c>
      <c r="L86" s="29"/>
      <c r="M86" s="29"/>
      <c r="N86" s="29"/>
      <c r="O86" s="29"/>
      <c r="P86" s="29"/>
      <c r="Q86" s="29"/>
      <c r="R86" s="70">
        <f t="shared" si="76"/>
        <v>0</v>
      </c>
      <c r="S86" s="70">
        <f t="shared" si="77"/>
        <v>0</v>
      </c>
      <c r="T86" s="70" t="str">
        <f t="shared" si="78"/>
        <v/>
      </c>
      <c r="U86" s="29">
        <v>14</v>
      </c>
      <c r="V86" s="29">
        <v>18</v>
      </c>
      <c r="W86" s="29"/>
      <c r="X86" s="29"/>
      <c r="Y86" s="29"/>
      <c r="Z86" s="29"/>
      <c r="AA86" s="70">
        <f t="shared" si="79"/>
        <v>14</v>
      </c>
      <c r="AB86" s="70">
        <f t="shared" si="80"/>
        <v>18</v>
      </c>
      <c r="AC86" s="70">
        <f t="shared" si="81"/>
        <v>1.2857142857142858</v>
      </c>
      <c r="AD86" s="29"/>
      <c r="AE86" s="29"/>
      <c r="AF86" s="29"/>
      <c r="AG86" s="29"/>
      <c r="AH86" s="29"/>
      <c r="AI86" s="29"/>
      <c r="AJ86" s="70">
        <f t="shared" si="82"/>
        <v>0</v>
      </c>
      <c r="AK86" s="70">
        <f t="shared" si="83"/>
        <v>0</v>
      </c>
      <c r="AL86" s="70" t="str">
        <f t="shared" si="84"/>
        <v/>
      </c>
      <c r="AM86" s="29"/>
      <c r="AN86" s="29">
        <v>6</v>
      </c>
      <c r="AQ86" s="70">
        <f t="shared" si="67"/>
        <v>0</v>
      </c>
      <c r="AR86" s="70">
        <f t="shared" si="68"/>
        <v>6</v>
      </c>
      <c r="AS86" s="70" t="str">
        <f t="shared" si="69"/>
        <v/>
      </c>
      <c r="AT86" s="29">
        <v>7</v>
      </c>
      <c r="AU86" s="29">
        <v>13</v>
      </c>
      <c r="AV86" s="29"/>
      <c r="AW86" s="29"/>
      <c r="AZ86" s="70">
        <f t="shared" si="64"/>
        <v>7</v>
      </c>
      <c r="BA86" s="70">
        <f t="shared" si="65"/>
        <v>13</v>
      </c>
      <c r="BB86" s="70">
        <f t="shared" si="66"/>
        <v>1.8571428571428572</v>
      </c>
      <c r="BC86" s="29">
        <v>13</v>
      </c>
      <c r="BD86" s="29">
        <v>29</v>
      </c>
      <c r="BE86" s="29"/>
      <c r="BF86" s="29"/>
      <c r="BI86" s="70">
        <f t="shared" si="70"/>
        <v>13</v>
      </c>
      <c r="BJ86" s="70">
        <f t="shared" si="71"/>
        <v>29</v>
      </c>
      <c r="BK86" s="70">
        <f t="shared" si="72"/>
        <v>2.2307692307692308</v>
      </c>
      <c r="BL86" s="29">
        <v>7</v>
      </c>
      <c r="BM86" s="29">
        <v>13</v>
      </c>
      <c r="BO86" s="29"/>
      <c r="BP86" s="29"/>
      <c r="BQ86" s="29"/>
      <c r="BR86" s="70">
        <f t="shared" si="85"/>
        <v>7</v>
      </c>
      <c r="BS86" s="70">
        <f t="shared" si="86"/>
        <v>13</v>
      </c>
      <c r="BT86" s="70">
        <f t="shared" si="87"/>
        <v>1.8571428571428572</v>
      </c>
      <c r="BU86" s="29">
        <v>32</v>
      </c>
      <c r="BV86" s="29">
        <v>56</v>
      </c>
      <c r="BW86" s="29"/>
      <c r="BX86" s="29"/>
      <c r="BY86" s="29"/>
      <c r="BZ86" s="29"/>
      <c r="CA86" s="70">
        <f t="shared" si="88"/>
        <v>32</v>
      </c>
      <c r="CB86" s="70">
        <f t="shared" si="89"/>
        <v>56</v>
      </c>
      <c r="CC86" s="70">
        <f t="shared" si="90"/>
        <v>1.75</v>
      </c>
      <c r="CD86" s="29">
        <v>16</v>
      </c>
      <c r="CE86" s="29">
        <v>39</v>
      </c>
      <c r="CG86" s="14"/>
      <c r="CH86" s="29"/>
      <c r="CI86" s="29"/>
      <c r="CJ86" s="70">
        <f t="shared" si="91"/>
        <v>16</v>
      </c>
      <c r="CK86" s="70">
        <f t="shared" si="92"/>
        <v>39</v>
      </c>
      <c r="CL86" s="70">
        <f t="shared" si="93"/>
        <v>2.4375</v>
      </c>
      <c r="CM86" s="29">
        <v>29</v>
      </c>
      <c r="CN86" s="29">
        <v>53</v>
      </c>
      <c r="CO86" s="14"/>
      <c r="CP86" s="14"/>
      <c r="CQ86" s="29"/>
      <c r="CR86" s="29"/>
      <c r="CS86" s="70">
        <f t="shared" si="94"/>
        <v>29</v>
      </c>
      <c r="CT86" s="70">
        <f t="shared" si="95"/>
        <v>53</v>
      </c>
      <c r="CU86" s="70">
        <f t="shared" si="96"/>
        <v>1.8275862068965518</v>
      </c>
    </row>
    <row r="87" spans="1:99" s="2" customFormat="1" x14ac:dyDescent="0.3">
      <c r="A87" s="46" t="s">
        <v>88</v>
      </c>
      <c r="B87" s="2" t="s">
        <v>3</v>
      </c>
      <c r="C87" s="29">
        <v>10</v>
      </c>
      <c r="D87" s="29">
        <v>19</v>
      </c>
      <c r="E87" s="29"/>
      <c r="F87" s="29"/>
      <c r="G87" s="29"/>
      <c r="H87" s="29"/>
      <c r="I87" s="70">
        <f t="shared" si="73"/>
        <v>10</v>
      </c>
      <c r="J87" s="70">
        <f t="shared" si="74"/>
        <v>19</v>
      </c>
      <c r="K87" s="70">
        <f t="shared" si="75"/>
        <v>1.9</v>
      </c>
      <c r="L87" s="29">
        <v>34</v>
      </c>
      <c r="M87" s="29">
        <v>115</v>
      </c>
      <c r="N87" s="29"/>
      <c r="O87" s="29"/>
      <c r="P87" s="29"/>
      <c r="Q87" s="29"/>
      <c r="R87" s="70">
        <f t="shared" si="76"/>
        <v>34</v>
      </c>
      <c r="S87" s="70">
        <f t="shared" si="77"/>
        <v>115</v>
      </c>
      <c r="T87" s="70">
        <f t="shared" si="78"/>
        <v>3.3823529411764706</v>
      </c>
      <c r="U87" s="29"/>
      <c r="V87" s="29"/>
      <c r="W87" s="29"/>
      <c r="X87" s="29"/>
      <c r="Y87" s="29"/>
      <c r="Z87" s="29"/>
      <c r="AA87" s="70">
        <f t="shared" si="79"/>
        <v>0</v>
      </c>
      <c r="AB87" s="70">
        <f t="shared" si="80"/>
        <v>0</v>
      </c>
      <c r="AC87" s="70" t="str">
        <f t="shared" si="81"/>
        <v/>
      </c>
      <c r="AD87" s="29"/>
      <c r="AE87" s="29"/>
      <c r="AF87" s="29"/>
      <c r="AG87" s="29"/>
      <c r="AH87" s="29"/>
      <c r="AI87" s="29"/>
      <c r="AJ87" s="70">
        <f t="shared" si="82"/>
        <v>0</v>
      </c>
      <c r="AK87" s="70">
        <f t="shared" si="83"/>
        <v>0</v>
      </c>
      <c r="AL87" s="70" t="str">
        <f t="shared" si="84"/>
        <v/>
      </c>
      <c r="AM87" s="29"/>
      <c r="AN87" s="29">
        <v>7</v>
      </c>
      <c r="AQ87" s="70">
        <f t="shared" si="67"/>
        <v>0</v>
      </c>
      <c r="AR87" s="70">
        <f t="shared" si="68"/>
        <v>7</v>
      </c>
      <c r="AS87" s="70" t="str">
        <f t="shared" si="69"/>
        <v/>
      </c>
      <c r="AT87" s="29">
        <v>7</v>
      </c>
      <c r="AU87" s="29">
        <v>55</v>
      </c>
      <c r="AV87" s="29"/>
      <c r="AW87" s="29"/>
      <c r="AZ87" s="70">
        <f t="shared" si="64"/>
        <v>7</v>
      </c>
      <c r="BA87" s="70">
        <f t="shared" si="65"/>
        <v>55</v>
      </c>
      <c r="BB87" s="70">
        <f t="shared" si="66"/>
        <v>7.8571428571428568</v>
      </c>
      <c r="BC87" s="29">
        <v>1</v>
      </c>
      <c r="BD87" s="29">
        <v>10</v>
      </c>
      <c r="BE87" s="29"/>
      <c r="BF87" s="29"/>
      <c r="BI87" s="70">
        <f t="shared" si="70"/>
        <v>1</v>
      </c>
      <c r="BJ87" s="70">
        <f t="shared" si="71"/>
        <v>10</v>
      </c>
      <c r="BK87" s="70">
        <f t="shared" si="72"/>
        <v>10</v>
      </c>
      <c r="BL87" s="29">
        <v>3</v>
      </c>
      <c r="BM87" s="29">
        <v>16</v>
      </c>
      <c r="BO87" s="29"/>
      <c r="BP87" s="29"/>
      <c r="BQ87" s="29"/>
      <c r="BR87" s="70">
        <f t="shared" si="85"/>
        <v>3</v>
      </c>
      <c r="BS87" s="70">
        <f t="shared" si="86"/>
        <v>16</v>
      </c>
      <c r="BT87" s="70">
        <f t="shared" si="87"/>
        <v>5.333333333333333</v>
      </c>
      <c r="BU87" s="29">
        <v>5</v>
      </c>
      <c r="BV87" s="29">
        <v>36</v>
      </c>
      <c r="BW87" s="29"/>
      <c r="BX87" s="29"/>
      <c r="BY87" s="29"/>
      <c r="BZ87" s="29"/>
      <c r="CA87" s="70">
        <f t="shared" si="88"/>
        <v>5</v>
      </c>
      <c r="CB87" s="70">
        <f t="shared" si="89"/>
        <v>36</v>
      </c>
      <c r="CC87" s="70">
        <f t="shared" si="90"/>
        <v>7.2</v>
      </c>
      <c r="CD87" s="29">
        <v>5</v>
      </c>
      <c r="CE87" s="29">
        <v>43</v>
      </c>
      <c r="CG87" s="29"/>
      <c r="CH87" s="29"/>
      <c r="CI87" s="29"/>
      <c r="CJ87" s="70">
        <f t="shared" si="91"/>
        <v>5</v>
      </c>
      <c r="CK87" s="70">
        <f t="shared" si="92"/>
        <v>43</v>
      </c>
      <c r="CL87" s="70">
        <f t="shared" si="93"/>
        <v>8.6</v>
      </c>
      <c r="CM87" s="29">
        <v>3</v>
      </c>
      <c r="CN87" s="29">
        <v>15</v>
      </c>
      <c r="CO87" s="29"/>
      <c r="CP87" s="29"/>
      <c r="CQ87" s="29"/>
      <c r="CR87" s="29"/>
      <c r="CS87" s="70">
        <f t="shared" si="94"/>
        <v>3</v>
      </c>
      <c r="CT87" s="70">
        <f t="shared" si="95"/>
        <v>15</v>
      </c>
      <c r="CU87" s="70">
        <f t="shared" si="96"/>
        <v>5</v>
      </c>
    </row>
    <row r="88" spans="1:99" s="2" customFormat="1" x14ac:dyDescent="0.3">
      <c r="A88" s="46" t="s">
        <v>89</v>
      </c>
      <c r="B88" s="2" t="s">
        <v>3</v>
      </c>
      <c r="C88" s="29">
        <v>20</v>
      </c>
      <c r="D88" s="29">
        <v>4</v>
      </c>
      <c r="E88" s="29"/>
      <c r="F88" s="29"/>
      <c r="G88" s="29"/>
      <c r="H88" s="29"/>
      <c r="I88" s="70">
        <f t="shared" si="73"/>
        <v>20</v>
      </c>
      <c r="J88" s="70">
        <f t="shared" si="74"/>
        <v>4</v>
      </c>
      <c r="K88" s="70">
        <f t="shared" si="75"/>
        <v>0.2</v>
      </c>
      <c r="L88" s="29">
        <v>1067</v>
      </c>
      <c r="M88" s="29">
        <v>195</v>
      </c>
      <c r="N88" s="29"/>
      <c r="O88" s="29"/>
      <c r="P88" s="29"/>
      <c r="Q88" s="29"/>
      <c r="R88" s="70">
        <f t="shared" si="76"/>
        <v>1067</v>
      </c>
      <c r="S88" s="70">
        <f t="shared" si="77"/>
        <v>195</v>
      </c>
      <c r="T88" s="70">
        <f t="shared" si="78"/>
        <v>0.18275538894095594</v>
      </c>
      <c r="U88" s="29"/>
      <c r="V88" s="29"/>
      <c r="W88" s="29"/>
      <c r="X88" s="29"/>
      <c r="Y88" s="29"/>
      <c r="Z88" s="29"/>
      <c r="AA88" s="70">
        <f t="shared" si="79"/>
        <v>0</v>
      </c>
      <c r="AB88" s="70">
        <f t="shared" si="80"/>
        <v>0</v>
      </c>
      <c r="AC88" s="70" t="str">
        <f t="shared" si="81"/>
        <v/>
      </c>
      <c r="AD88" s="29"/>
      <c r="AE88" s="29"/>
      <c r="AF88" s="29"/>
      <c r="AG88" s="29"/>
      <c r="AH88" s="29"/>
      <c r="AI88" s="29"/>
      <c r="AJ88" s="70">
        <f t="shared" si="82"/>
        <v>0</v>
      </c>
      <c r="AK88" s="70">
        <f t="shared" si="83"/>
        <v>0</v>
      </c>
      <c r="AL88" s="70" t="str">
        <f t="shared" si="84"/>
        <v/>
      </c>
      <c r="AM88" s="29"/>
      <c r="AN88" s="29"/>
      <c r="AQ88" s="70">
        <f t="shared" si="67"/>
        <v>0</v>
      </c>
      <c r="AR88" s="70">
        <f t="shared" si="68"/>
        <v>0</v>
      </c>
      <c r="AS88" s="70" t="str">
        <f t="shared" si="69"/>
        <v/>
      </c>
      <c r="AT88" s="29"/>
      <c r="AU88" s="29"/>
      <c r="AV88" s="29"/>
      <c r="AW88" s="29"/>
      <c r="AZ88" s="70">
        <f t="shared" si="64"/>
        <v>0</v>
      </c>
      <c r="BA88" s="70">
        <f t="shared" si="65"/>
        <v>0</v>
      </c>
      <c r="BB88" s="70" t="str">
        <f t="shared" si="66"/>
        <v/>
      </c>
      <c r="BC88" s="29">
        <v>237</v>
      </c>
      <c r="BD88" s="29">
        <v>70</v>
      </c>
      <c r="BE88" s="29"/>
      <c r="BF88" s="29"/>
      <c r="BI88" s="70">
        <f t="shared" si="70"/>
        <v>237</v>
      </c>
      <c r="BJ88" s="70">
        <f t="shared" si="71"/>
        <v>70</v>
      </c>
      <c r="BK88" s="70">
        <f t="shared" si="72"/>
        <v>0.29535864978902954</v>
      </c>
      <c r="BL88" s="29">
        <v>531</v>
      </c>
      <c r="BM88" s="29">
        <v>210</v>
      </c>
      <c r="BO88" s="29"/>
      <c r="BP88" s="29"/>
      <c r="BQ88" s="29"/>
      <c r="BR88" s="70">
        <f t="shared" si="85"/>
        <v>531</v>
      </c>
      <c r="BS88" s="70">
        <f t="shared" si="86"/>
        <v>210</v>
      </c>
      <c r="BT88" s="70">
        <f t="shared" si="87"/>
        <v>0.39548022598870058</v>
      </c>
      <c r="BU88" s="29">
        <v>1170</v>
      </c>
      <c r="BV88" s="29">
        <v>480</v>
      </c>
      <c r="BW88" s="29"/>
      <c r="BX88" s="29"/>
      <c r="BY88" s="29"/>
      <c r="BZ88" s="29"/>
      <c r="CA88" s="70">
        <f t="shared" si="88"/>
        <v>1170</v>
      </c>
      <c r="CB88" s="70">
        <f t="shared" si="89"/>
        <v>480</v>
      </c>
      <c r="CC88" s="70">
        <f t="shared" si="90"/>
        <v>0.41025641025641024</v>
      </c>
      <c r="CD88" s="29">
        <v>1236</v>
      </c>
      <c r="CE88" s="29">
        <v>479</v>
      </c>
      <c r="CG88" s="29"/>
      <c r="CH88" s="29"/>
      <c r="CI88" s="29"/>
      <c r="CJ88" s="70">
        <f t="shared" si="91"/>
        <v>1236</v>
      </c>
      <c r="CK88" s="70">
        <f t="shared" si="92"/>
        <v>479</v>
      </c>
      <c r="CL88" s="70">
        <f t="shared" si="93"/>
        <v>0.38754045307443363</v>
      </c>
      <c r="CM88" s="29">
        <v>2987</v>
      </c>
      <c r="CN88" s="29">
        <v>1590</v>
      </c>
      <c r="CO88" s="29"/>
      <c r="CP88" s="29"/>
      <c r="CQ88" s="29"/>
      <c r="CR88" s="29"/>
      <c r="CS88" s="70">
        <f t="shared" si="94"/>
        <v>2987</v>
      </c>
      <c r="CT88" s="70">
        <f t="shared" si="95"/>
        <v>1590</v>
      </c>
      <c r="CU88" s="70">
        <f t="shared" si="96"/>
        <v>0.53230666220287914</v>
      </c>
    </row>
    <row r="89" spans="1:99" s="2" customFormat="1" x14ac:dyDescent="0.3">
      <c r="A89" s="46" t="s">
        <v>159</v>
      </c>
      <c r="B89" s="14" t="s">
        <v>63</v>
      </c>
      <c r="C89" s="29"/>
      <c r="D89" s="29"/>
      <c r="E89" s="29"/>
      <c r="F89" s="29"/>
      <c r="G89" s="29"/>
      <c r="H89" s="29"/>
      <c r="I89" s="70">
        <f t="shared" si="73"/>
        <v>0</v>
      </c>
      <c r="J89" s="70">
        <f t="shared" si="74"/>
        <v>0</v>
      </c>
      <c r="K89" s="70" t="str">
        <f t="shared" si="75"/>
        <v/>
      </c>
      <c r="L89" s="29"/>
      <c r="M89" s="29"/>
      <c r="N89" s="29"/>
      <c r="O89" s="29"/>
      <c r="P89" s="29"/>
      <c r="Q89" s="29"/>
      <c r="R89" s="70">
        <f t="shared" si="76"/>
        <v>0</v>
      </c>
      <c r="S89" s="70">
        <f t="shared" si="77"/>
        <v>0</v>
      </c>
      <c r="T89" s="70" t="str">
        <f t="shared" si="78"/>
        <v/>
      </c>
      <c r="U89" s="29"/>
      <c r="V89" s="29"/>
      <c r="W89" s="29"/>
      <c r="X89" s="29"/>
      <c r="Y89" s="29"/>
      <c r="Z89" s="29"/>
      <c r="AA89" s="70">
        <f t="shared" si="79"/>
        <v>0</v>
      </c>
      <c r="AB89" s="70">
        <f t="shared" si="80"/>
        <v>0</v>
      </c>
      <c r="AC89" s="70" t="str">
        <f t="shared" si="81"/>
        <v/>
      </c>
      <c r="AD89" s="29"/>
      <c r="AE89" s="29"/>
      <c r="AF89" s="29"/>
      <c r="AG89" s="29"/>
      <c r="AH89" s="29"/>
      <c r="AI89" s="29"/>
      <c r="AJ89" s="70">
        <f t="shared" si="82"/>
        <v>0</v>
      </c>
      <c r="AK89" s="70">
        <f t="shared" si="83"/>
        <v>0</v>
      </c>
      <c r="AL89" s="70" t="str">
        <f t="shared" si="84"/>
        <v/>
      </c>
      <c r="AM89" s="29"/>
      <c r="AN89" s="29"/>
      <c r="AQ89" s="70">
        <f t="shared" si="67"/>
        <v>0</v>
      </c>
      <c r="AR89" s="70">
        <f t="shared" si="68"/>
        <v>0</v>
      </c>
      <c r="AS89" s="70" t="str">
        <f t="shared" si="69"/>
        <v/>
      </c>
      <c r="AT89" s="29"/>
      <c r="AU89" s="29"/>
      <c r="AV89" s="29"/>
      <c r="AW89" s="29"/>
      <c r="AX89" s="14"/>
      <c r="AY89" s="14"/>
      <c r="AZ89" s="70">
        <f t="shared" si="64"/>
        <v>0</v>
      </c>
      <c r="BA89" s="70">
        <f t="shared" si="65"/>
        <v>0</v>
      </c>
      <c r="BB89" s="70" t="str">
        <f t="shared" si="66"/>
        <v/>
      </c>
      <c r="BC89" s="29"/>
      <c r="BD89" s="29"/>
      <c r="BE89" s="29"/>
      <c r="BF89" s="29"/>
      <c r="BG89" s="14"/>
      <c r="BH89" s="14"/>
      <c r="BI89" s="70">
        <f t="shared" si="70"/>
        <v>0</v>
      </c>
      <c r="BJ89" s="70">
        <f t="shared" si="71"/>
        <v>0</v>
      </c>
      <c r="BK89" s="70" t="str">
        <f t="shared" si="72"/>
        <v/>
      </c>
      <c r="BL89" s="29"/>
      <c r="BM89" s="29"/>
      <c r="BO89" s="14"/>
      <c r="BP89" s="29"/>
      <c r="BQ89" s="29"/>
      <c r="BR89" s="70">
        <f t="shared" si="85"/>
        <v>0</v>
      </c>
      <c r="BS89" s="70">
        <f t="shared" si="86"/>
        <v>0</v>
      </c>
      <c r="BT89" s="70" t="str">
        <f t="shared" si="87"/>
        <v/>
      </c>
      <c r="BU89" s="29">
        <v>26</v>
      </c>
      <c r="BV89" s="29">
        <v>312</v>
      </c>
      <c r="BW89" s="14"/>
      <c r="BX89" s="14"/>
      <c r="BY89" s="29"/>
      <c r="BZ89" s="29"/>
      <c r="CA89" s="70">
        <f t="shared" si="88"/>
        <v>26</v>
      </c>
      <c r="CB89" s="70">
        <f t="shared" si="89"/>
        <v>312</v>
      </c>
      <c r="CC89" s="70">
        <f t="shared" si="90"/>
        <v>12</v>
      </c>
      <c r="CD89" s="29">
        <v>14</v>
      </c>
      <c r="CE89" s="29">
        <v>113</v>
      </c>
      <c r="CG89" s="29"/>
      <c r="CH89" s="29"/>
      <c r="CI89" s="29"/>
      <c r="CJ89" s="70">
        <f t="shared" si="91"/>
        <v>14</v>
      </c>
      <c r="CK89" s="70">
        <f t="shared" si="92"/>
        <v>113</v>
      </c>
      <c r="CL89" s="70">
        <f t="shared" si="93"/>
        <v>8.0714285714285712</v>
      </c>
      <c r="CM89" s="29">
        <v>3</v>
      </c>
      <c r="CN89" s="29">
        <v>22</v>
      </c>
      <c r="CO89" s="29"/>
      <c r="CP89" s="29"/>
      <c r="CQ89" s="29"/>
      <c r="CR89" s="29"/>
      <c r="CS89" s="70">
        <f t="shared" si="94"/>
        <v>3</v>
      </c>
      <c r="CT89" s="70">
        <f t="shared" si="95"/>
        <v>22</v>
      </c>
      <c r="CU89" s="70">
        <f t="shared" si="96"/>
        <v>7.333333333333333</v>
      </c>
    </row>
    <row r="90" spans="1:99" s="2" customFormat="1" x14ac:dyDescent="0.3">
      <c r="A90" s="46" t="s">
        <v>33</v>
      </c>
      <c r="B90" s="14" t="s">
        <v>63</v>
      </c>
      <c r="C90" s="29">
        <v>3971</v>
      </c>
      <c r="D90" s="29">
        <v>139</v>
      </c>
      <c r="E90" s="29"/>
      <c r="F90" s="29"/>
      <c r="G90" s="29"/>
      <c r="H90" s="29"/>
      <c r="I90" s="70">
        <f t="shared" si="73"/>
        <v>3971</v>
      </c>
      <c r="J90" s="70">
        <f t="shared" si="74"/>
        <v>139</v>
      </c>
      <c r="K90" s="70">
        <f t="shared" si="75"/>
        <v>3.5003777386048852E-2</v>
      </c>
      <c r="L90" s="29">
        <v>4713</v>
      </c>
      <c r="M90" s="29">
        <v>154</v>
      </c>
      <c r="N90" s="29"/>
      <c r="O90" s="29"/>
      <c r="P90" s="29"/>
      <c r="Q90" s="29"/>
      <c r="R90" s="70">
        <f t="shared" si="76"/>
        <v>4713</v>
      </c>
      <c r="S90" s="70">
        <f t="shared" si="77"/>
        <v>154</v>
      </c>
      <c r="T90" s="70">
        <f t="shared" si="78"/>
        <v>3.2675578187990661E-2</v>
      </c>
      <c r="U90" s="29">
        <v>5083</v>
      </c>
      <c r="V90" s="29">
        <v>187</v>
      </c>
      <c r="W90" s="29"/>
      <c r="X90" s="29"/>
      <c r="Y90" s="29"/>
      <c r="Z90" s="29"/>
      <c r="AA90" s="70">
        <f t="shared" si="79"/>
        <v>5083</v>
      </c>
      <c r="AB90" s="70">
        <f t="shared" si="80"/>
        <v>187</v>
      </c>
      <c r="AC90" s="70">
        <f t="shared" si="81"/>
        <v>3.678929765886288E-2</v>
      </c>
      <c r="AD90" s="29">
        <v>2840</v>
      </c>
      <c r="AE90" s="29">
        <v>78</v>
      </c>
      <c r="AF90" s="29"/>
      <c r="AG90" s="29"/>
      <c r="AH90" s="29"/>
      <c r="AI90" s="29"/>
      <c r="AJ90" s="70">
        <f t="shared" si="82"/>
        <v>2840</v>
      </c>
      <c r="AK90" s="70">
        <f t="shared" si="83"/>
        <v>78</v>
      </c>
      <c r="AL90" s="70">
        <f t="shared" si="84"/>
        <v>2.7464788732394368E-2</v>
      </c>
      <c r="AM90" s="29"/>
      <c r="AN90" s="29"/>
      <c r="AQ90" s="70">
        <f t="shared" si="67"/>
        <v>0</v>
      </c>
      <c r="AR90" s="70">
        <f t="shared" si="68"/>
        <v>0</v>
      </c>
      <c r="AS90" s="70" t="str">
        <f t="shared" si="69"/>
        <v/>
      </c>
      <c r="AT90" s="29"/>
      <c r="AU90" s="29"/>
      <c r="AV90" s="29"/>
      <c r="AW90" s="29"/>
      <c r="AX90" s="14"/>
      <c r="AY90" s="14"/>
      <c r="AZ90" s="70">
        <f t="shared" si="64"/>
        <v>0</v>
      </c>
      <c r="BA90" s="70">
        <f t="shared" si="65"/>
        <v>0</v>
      </c>
      <c r="BB90" s="70" t="str">
        <f t="shared" si="66"/>
        <v/>
      </c>
      <c r="BC90" s="29"/>
      <c r="BD90" s="29"/>
      <c r="BE90" s="29"/>
      <c r="BF90" s="29"/>
      <c r="BG90" s="14"/>
      <c r="BH90" s="14"/>
      <c r="BI90" s="70">
        <f t="shared" si="70"/>
        <v>0</v>
      </c>
      <c r="BJ90" s="70">
        <f t="shared" si="71"/>
        <v>0</v>
      </c>
      <c r="BK90" s="70" t="str">
        <f t="shared" si="72"/>
        <v/>
      </c>
      <c r="BL90" s="29"/>
      <c r="BM90" s="29"/>
      <c r="BO90" s="14"/>
      <c r="BP90" s="29"/>
      <c r="BQ90" s="29"/>
      <c r="BR90" s="70">
        <f t="shared" si="85"/>
        <v>0</v>
      </c>
      <c r="BS90" s="70">
        <f t="shared" si="86"/>
        <v>0</v>
      </c>
      <c r="BT90" s="70" t="str">
        <f t="shared" si="87"/>
        <v/>
      </c>
      <c r="BU90" s="29"/>
      <c r="BV90" s="29"/>
      <c r="BW90" s="14"/>
      <c r="BX90" s="14"/>
      <c r="BY90" s="29"/>
      <c r="BZ90" s="29"/>
      <c r="CA90" s="70">
        <f t="shared" si="88"/>
        <v>0</v>
      </c>
      <c r="CB90" s="70">
        <f t="shared" si="89"/>
        <v>0</v>
      </c>
      <c r="CC90" s="70" t="str">
        <f t="shared" si="90"/>
        <v/>
      </c>
      <c r="CD90" s="29"/>
      <c r="CE90" s="29"/>
      <c r="CG90" s="29"/>
      <c r="CH90" s="29"/>
      <c r="CI90" s="29"/>
      <c r="CJ90" s="70">
        <f t="shared" si="91"/>
        <v>0</v>
      </c>
      <c r="CK90" s="70">
        <f t="shared" si="92"/>
        <v>0</v>
      </c>
      <c r="CL90" s="70" t="str">
        <f t="shared" si="93"/>
        <v/>
      </c>
      <c r="CM90" s="29"/>
      <c r="CN90" s="29"/>
      <c r="CO90" s="29"/>
      <c r="CP90" s="29"/>
      <c r="CQ90" s="29"/>
      <c r="CR90" s="29"/>
      <c r="CS90" s="70">
        <f t="shared" si="94"/>
        <v>0</v>
      </c>
      <c r="CT90" s="70">
        <f t="shared" si="95"/>
        <v>0</v>
      </c>
      <c r="CU90" s="70" t="str">
        <f t="shared" si="96"/>
        <v/>
      </c>
    </row>
    <row r="91" spans="1:99" s="2" customFormat="1" x14ac:dyDescent="0.3">
      <c r="A91" s="46" t="s">
        <v>27</v>
      </c>
      <c r="B91" s="14" t="s">
        <v>63</v>
      </c>
      <c r="C91" s="29">
        <v>240</v>
      </c>
      <c r="D91" s="29">
        <v>28</v>
      </c>
      <c r="E91" s="29"/>
      <c r="F91" s="29"/>
      <c r="G91" s="29"/>
      <c r="H91" s="29"/>
      <c r="I91" s="70">
        <f t="shared" si="73"/>
        <v>240</v>
      </c>
      <c r="J91" s="70">
        <f t="shared" si="74"/>
        <v>28</v>
      </c>
      <c r="K91" s="70">
        <f t="shared" si="75"/>
        <v>0.11666666666666667</v>
      </c>
      <c r="L91" s="29">
        <v>12428</v>
      </c>
      <c r="M91" s="29">
        <v>989</v>
      </c>
      <c r="N91" s="29"/>
      <c r="O91" s="29"/>
      <c r="P91" s="29"/>
      <c r="Q91" s="29"/>
      <c r="R91" s="70">
        <f t="shared" si="76"/>
        <v>12428</v>
      </c>
      <c r="S91" s="70">
        <f t="shared" si="77"/>
        <v>989</v>
      </c>
      <c r="T91" s="70">
        <f t="shared" si="78"/>
        <v>7.9578371419375599E-2</v>
      </c>
      <c r="U91" s="29">
        <v>1430</v>
      </c>
      <c r="V91" s="29">
        <v>31</v>
      </c>
      <c r="W91" s="29"/>
      <c r="X91" s="29"/>
      <c r="Y91" s="29"/>
      <c r="Z91" s="29"/>
      <c r="AA91" s="70">
        <f t="shared" si="79"/>
        <v>1430</v>
      </c>
      <c r="AB91" s="70">
        <f t="shared" si="80"/>
        <v>31</v>
      </c>
      <c r="AC91" s="70">
        <f t="shared" si="81"/>
        <v>2.1678321678321677E-2</v>
      </c>
      <c r="AD91" s="29">
        <v>1085</v>
      </c>
      <c r="AE91" s="29">
        <v>81</v>
      </c>
      <c r="AF91" s="29"/>
      <c r="AG91" s="29"/>
      <c r="AH91" s="29"/>
      <c r="AI91" s="29"/>
      <c r="AJ91" s="70">
        <f t="shared" si="82"/>
        <v>1085</v>
      </c>
      <c r="AK91" s="70">
        <f t="shared" si="83"/>
        <v>81</v>
      </c>
      <c r="AL91" s="70">
        <f t="shared" si="84"/>
        <v>7.4654377880184336E-2</v>
      </c>
      <c r="AM91" s="29">
        <v>13</v>
      </c>
      <c r="AN91" s="29">
        <v>2</v>
      </c>
      <c r="AQ91" s="70">
        <f t="shared" si="67"/>
        <v>13</v>
      </c>
      <c r="AR91" s="70">
        <f t="shared" si="68"/>
        <v>2</v>
      </c>
      <c r="AS91" s="70">
        <f t="shared" si="69"/>
        <v>0.15384615384615385</v>
      </c>
      <c r="AT91" s="29">
        <v>221</v>
      </c>
      <c r="AU91" s="29">
        <v>30</v>
      </c>
      <c r="AV91" s="29"/>
      <c r="AW91" s="29"/>
      <c r="AX91" s="14"/>
      <c r="AY91" s="14"/>
      <c r="AZ91" s="70">
        <f t="shared" si="64"/>
        <v>221</v>
      </c>
      <c r="BA91" s="70">
        <f t="shared" si="65"/>
        <v>30</v>
      </c>
      <c r="BB91" s="70">
        <f t="shared" si="66"/>
        <v>0.13574660633484162</v>
      </c>
      <c r="BC91" s="29">
        <v>546</v>
      </c>
      <c r="BD91" s="29">
        <v>35</v>
      </c>
      <c r="BE91" s="29"/>
      <c r="BF91" s="29"/>
      <c r="BG91" s="14"/>
      <c r="BH91" s="14"/>
      <c r="BI91" s="70">
        <f t="shared" si="70"/>
        <v>546</v>
      </c>
      <c r="BJ91" s="70">
        <f t="shared" si="71"/>
        <v>35</v>
      </c>
      <c r="BK91" s="70">
        <f t="shared" si="72"/>
        <v>6.4102564102564097E-2</v>
      </c>
      <c r="BL91" s="29">
        <v>71552</v>
      </c>
      <c r="BM91" s="29">
        <v>9330</v>
      </c>
      <c r="BO91" s="14"/>
      <c r="BP91" s="29"/>
      <c r="BQ91" s="29"/>
      <c r="BR91" s="70">
        <f t="shared" si="85"/>
        <v>71552</v>
      </c>
      <c r="BS91" s="70">
        <f t="shared" si="86"/>
        <v>9330</v>
      </c>
      <c r="BT91" s="70">
        <f t="shared" si="87"/>
        <v>0.13039467799642218</v>
      </c>
      <c r="BU91" s="29">
        <v>2938</v>
      </c>
      <c r="BV91" s="29">
        <v>316</v>
      </c>
      <c r="BW91" s="14"/>
      <c r="BX91" s="14"/>
      <c r="BY91" s="29"/>
      <c r="BZ91" s="29"/>
      <c r="CA91" s="70">
        <f t="shared" si="88"/>
        <v>2938</v>
      </c>
      <c r="CB91" s="70">
        <f t="shared" si="89"/>
        <v>316</v>
      </c>
      <c r="CC91" s="70">
        <f t="shared" si="90"/>
        <v>0.10755616065350579</v>
      </c>
      <c r="CD91" s="29">
        <v>263</v>
      </c>
      <c r="CE91" s="29">
        <v>34</v>
      </c>
      <c r="CG91" s="29"/>
      <c r="CH91" s="29"/>
      <c r="CI91" s="29"/>
      <c r="CJ91" s="70">
        <f t="shared" si="91"/>
        <v>263</v>
      </c>
      <c r="CK91" s="70">
        <f t="shared" si="92"/>
        <v>34</v>
      </c>
      <c r="CL91" s="70">
        <f t="shared" si="93"/>
        <v>0.12927756653992395</v>
      </c>
      <c r="CM91" s="29"/>
      <c r="CN91" s="29"/>
      <c r="CO91" s="29"/>
      <c r="CP91" s="29"/>
      <c r="CQ91" s="29"/>
      <c r="CR91" s="29"/>
      <c r="CS91" s="70">
        <f t="shared" si="94"/>
        <v>0</v>
      </c>
      <c r="CT91" s="70">
        <f t="shared" si="95"/>
        <v>0</v>
      </c>
      <c r="CU91" s="70" t="str">
        <f t="shared" si="96"/>
        <v/>
      </c>
    </row>
    <row r="92" spans="1:99" s="2" customFormat="1" x14ac:dyDescent="0.3">
      <c r="A92" s="46" t="s">
        <v>81</v>
      </c>
      <c r="B92" s="14" t="s">
        <v>63</v>
      </c>
      <c r="C92" s="29">
        <v>1365</v>
      </c>
      <c r="D92" s="29">
        <v>67</v>
      </c>
      <c r="E92" s="29"/>
      <c r="F92" s="29"/>
      <c r="G92" s="29"/>
      <c r="H92" s="29"/>
      <c r="I92" s="70">
        <f t="shared" si="73"/>
        <v>1365</v>
      </c>
      <c r="J92" s="70">
        <f t="shared" si="74"/>
        <v>67</v>
      </c>
      <c r="K92" s="70">
        <f t="shared" si="75"/>
        <v>4.9084249084249083E-2</v>
      </c>
      <c r="L92" s="29">
        <v>2425</v>
      </c>
      <c r="M92" s="29">
        <v>52</v>
      </c>
      <c r="N92" s="29"/>
      <c r="O92" s="29"/>
      <c r="P92" s="29"/>
      <c r="Q92" s="29"/>
      <c r="R92" s="70">
        <f t="shared" si="76"/>
        <v>2425</v>
      </c>
      <c r="S92" s="70">
        <f t="shared" si="77"/>
        <v>52</v>
      </c>
      <c r="T92" s="70">
        <f t="shared" si="78"/>
        <v>2.1443298969072166E-2</v>
      </c>
      <c r="U92" s="29">
        <v>9197</v>
      </c>
      <c r="V92" s="29">
        <v>142</v>
      </c>
      <c r="W92" s="29"/>
      <c r="X92" s="29"/>
      <c r="Y92" s="29"/>
      <c r="Z92" s="29"/>
      <c r="AA92" s="70">
        <f t="shared" si="79"/>
        <v>9197</v>
      </c>
      <c r="AB92" s="70">
        <f t="shared" si="80"/>
        <v>142</v>
      </c>
      <c r="AC92" s="70">
        <f t="shared" si="81"/>
        <v>1.543981733173861E-2</v>
      </c>
      <c r="AD92" s="29"/>
      <c r="AE92" s="29"/>
      <c r="AF92" s="29"/>
      <c r="AG92" s="29"/>
      <c r="AH92" s="29"/>
      <c r="AI92" s="29"/>
      <c r="AJ92" s="70">
        <f t="shared" si="82"/>
        <v>0</v>
      </c>
      <c r="AK92" s="70">
        <f t="shared" si="83"/>
        <v>0</v>
      </c>
      <c r="AL92" s="70" t="str">
        <f t="shared" si="84"/>
        <v/>
      </c>
      <c r="AM92" s="29">
        <v>5388</v>
      </c>
      <c r="AN92" s="29">
        <v>91</v>
      </c>
      <c r="AQ92" s="70">
        <f t="shared" si="67"/>
        <v>5388</v>
      </c>
      <c r="AR92" s="70">
        <f t="shared" si="68"/>
        <v>91</v>
      </c>
      <c r="AS92" s="70">
        <f t="shared" si="69"/>
        <v>1.6889383815887157E-2</v>
      </c>
      <c r="AT92" s="29">
        <v>12467</v>
      </c>
      <c r="AU92" s="29">
        <v>149</v>
      </c>
      <c r="AV92" s="29"/>
      <c r="AW92" s="29"/>
      <c r="AX92" s="14"/>
      <c r="AY92" s="14"/>
      <c r="AZ92" s="70">
        <f t="shared" si="64"/>
        <v>12467</v>
      </c>
      <c r="BA92" s="70">
        <f t="shared" si="65"/>
        <v>149</v>
      </c>
      <c r="BB92" s="70">
        <f t="shared" si="66"/>
        <v>1.19515520975375E-2</v>
      </c>
      <c r="BC92" s="29">
        <v>8782</v>
      </c>
      <c r="BD92" s="29">
        <v>102</v>
      </c>
      <c r="BE92" s="29"/>
      <c r="BF92" s="29"/>
      <c r="BG92" s="14"/>
      <c r="BH92" s="14"/>
      <c r="BI92" s="70">
        <f t="shared" si="70"/>
        <v>8782</v>
      </c>
      <c r="BJ92" s="70">
        <f t="shared" si="71"/>
        <v>102</v>
      </c>
      <c r="BK92" s="70">
        <f t="shared" si="72"/>
        <v>1.1614666363015258E-2</v>
      </c>
      <c r="BL92" s="29">
        <v>4667</v>
      </c>
      <c r="BM92" s="29">
        <v>71</v>
      </c>
      <c r="BO92" s="14"/>
      <c r="BP92" s="29"/>
      <c r="BQ92" s="29"/>
      <c r="BR92" s="70">
        <f t="shared" si="85"/>
        <v>4667</v>
      </c>
      <c r="BS92" s="70">
        <f t="shared" si="86"/>
        <v>71</v>
      </c>
      <c r="BT92" s="70">
        <f t="shared" si="87"/>
        <v>1.5213199057210199E-2</v>
      </c>
      <c r="BU92" s="29">
        <v>1950</v>
      </c>
      <c r="BV92" s="29">
        <v>15</v>
      </c>
      <c r="BW92" s="14"/>
      <c r="BX92" s="14"/>
      <c r="BY92" s="29"/>
      <c r="BZ92" s="29"/>
      <c r="CA92" s="70">
        <f t="shared" si="88"/>
        <v>1950</v>
      </c>
      <c r="CB92" s="70">
        <f t="shared" si="89"/>
        <v>15</v>
      </c>
      <c r="CC92" s="70">
        <f t="shared" si="90"/>
        <v>7.6923076923076927E-3</v>
      </c>
      <c r="CD92" s="29">
        <v>52</v>
      </c>
      <c r="CE92" s="29">
        <v>6</v>
      </c>
      <c r="CG92" s="29"/>
      <c r="CH92" s="29"/>
      <c r="CI92" s="29"/>
      <c r="CJ92" s="70">
        <f t="shared" si="91"/>
        <v>52</v>
      </c>
      <c r="CK92" s="70">
        <f t="shared" si="92"/>
        <v>6</v>
      </c>
      <c r="CL92" s="70">
        <f t="shared" si="93"/>
        <v>0.11538461538461539</v>
      </c>
      <c r="CM92" s="29">
        <v>910</v>
      </c>
      <c r="CN92" s="29">
        <v>28</v>
      </c>
      <c r="CO92" s="29"/>
      <c r="CP92" s="29"/>
      <c r="CQ92" s="29"/>
      <c r="CR92" s="29"/>
      <c r="CS92" s="70">
        <f t="shared" si="94"/>
        <v>910</v>
      </c>
      <c r="CT92" s="70">
        <f t="shared" si="95"/>
        <v>28</v>
      </c>
      <c r="CU92" s="70">
        <f t="shared" si="96"/>
        <v>3.0769230769230771E-2</v>
      </c>
    </row>
    <row r="93" spans="1:99" s="2" customFormat="1" x14ac:dyDescent="0.3">
      <c r="A93" s="46" t="s">
        <v>204</v>
      </c>
      <c r="B93" s="14" t="s">
        <v>63</v>
      </c>
      <c r="C93" s="29">
        <v>39</v>
      </c>
      <c r="D93" s="29">
        <v>2</v>
      </c>
      <c r="E93" s="29"/>
      <c r="F93" s="29"/>
      <c r="G93" s="29"/>
      <c r="H93" s="29"/>
      <c r="I93" s="70">
        <f t="shared" si="73"/>
        <v>39</v>
      </c>
      <c r="J93" s="70">
        <f t="shared" si="74"/>
        <v>2</v>
      </c>
      <c r="K93" s="70">
        <f t="shared" si="75"/>
        <v>5.128205128205128E-2</v>
      </c>
      <c r="L93" s="29">
        <v>1959</v>
      </c>
      <c r="M93" s="29">
        <v>27</v>
      </c>
      <c r="N93" s="29"/>
      <c r="O93" s="29"/>
      <c r="P93" s="29"/>
      <c r="Q93" s="29"/>
      <c r="R93" s="70">
        <f t="shared" si="76"/>
        <v>1959</v>
      </c>
      <c r="S93" s="70">
        <f t="shared" si="77"/>
        <v>27</v>
      </c>
      <c r="T93" s="70">
        <f t="shared" si="78"/>
        <v>1.3782542113323124E-2</v>
      </c>
      <c r="U93" s="29">
        <v>15983</v>
      </c>
      <c r="V93" s="29">
        <v>586</v>
      </c>
      <c r="W93" s="29"/>
      <c r="X93" s="29"/>
      <c r="Y93" s="29"/>
      <c r="Z93" s="29"/>
      <c r="AA93" s="70">
        <f t="shared" si="79"/>
        <v>15983</v>
      </c>
      <c r="AB93" s="70">
        <f t="shared" si="80"/>
        <v>586</v>
      </c>
      <c r="AC93" s="70">
        <f t="shared" si="81"/>
        <v>3.6663955452668463E-2</v>
      </c>
      <c r="AD93" s="29">
        <v>30751</v>
      </c>
      <c r="AE93" s="29">
        <v>1206</v>
      </c>
      <c r="AF93" s="29"/>
      <c r="AG93" s="29"/>
      <c r="AH93" s="29"/>
      <c r="AI93" s="29"/>
      <c r="AJ93" s="70">
        <f t="shared" si="82"/>
        <v>30751</v>
      </c>
      <c r="AK93" s="70">
        <f t="shared" si="83"/>
        <v>1206</v>
      </c>
      <c r="AL93" s="70">
        <f t="shared" si="84"/>
        <v>3.9218236805307144E-2</v>
      </c>
      <c r="AM93" s="29">
        <v>20917</v>
      </c>
      <c r="AN93" s="29">
        <v>923</v>
      </c>
      <c r="AQ93" s="70">
        <f t="shared" si="67"/>
        <v>20917</v>
      </c>
      <c r="AR93" s="70">
        <f t="shared" si="68"/>
        <v>923</v>
      </c>
      <c r="AS93" s="70">
        <f t="shared" si="69"/>
        <v>4.4126786824114354E-2</v>
      </c>
      <c r="AT93" s="29">
        <v>21372</v>
      </c>
      <c r="AU93" s="29">
        <v>1382</v>
      </c>
      <c r="AV93" s="29"/>
      <c r="AW93" s="29"/>
      <c r="AX93" s="14"/>
      <c r="AY93" s="14"/>
      <c r="AZ93" s="70">
        <f t="shared" ref="AZ93:AZ132" si="97">AT93+AV93+AX93</f>
        <v>21372</v>
      </c>
      <c r="BA93" s="70">
        <f t="shared" ref="BA93:BA132" si="98">AU93+AW93+AY93</f>
        <v>1382</v>
      </c>
      <c r="BB93" s="70">
        <f t="shared" ref="BB93:BB132" si="99">IFERROR(BA93/AZ93,"")</f>
        <v>6.4664046415871229E-2</v>
      </c>
      <c r="BC93" s="29">
        <v>5246</v>
      </c>
      <c r="BD93" s="29">
        <v>384</v>
      </c>
      <c r="BE93" s="29"/>
      <c r="BF93" s="29"/>
      <c r="BG93" s="14"/>
      <c r="BH93" s="14"/>
      <c r="BI93" s="70">
        <f t="shared" si="70"/>
        <v>5246</v>
      </c>
      <c r="BJ93" s="70">
        <f t="shared" si="71"/>
        <v>384</v>
      </c>
      <c r="BK93" s="70">
        <f t="shared" si="72"/>
        <v>7.3198627525733889E-2</v>
      </c>
      <c r="BL93" s="29"/>
      <c r="BM93" s="29"/>
      <c r="BO93" s="14"/>
      <c r="BP93" s="29"/>
      <c r="BQ93" s="29"/>
      <c r="BR93" s="70">
        <f t="shared" si="85"/>
        <v>0</v>
      </c>
      <c r="BS93" s="70">
        <f t="shared" si="86"/>
        <v>0</v>
      </c>
      <c r="BT93" s="70" t="str">
        <f t="shared" si="87"/>
        <v/>
      </c>
      <c r="BU93" s="29"/>
      <c r="BV93" s="29"/>
      <c r="BW93" s="14"/>
      <c r="BX93" s="14"/>
      <c r="BY93" s="29"/>
      <c r="BZ93" s="29"/>
      <c r="CA93" s="70">
        <f t="shared" si="88"/>
        <v>0</v>
      </c>
      <c r="CB93" s="70">
        <f t="shared" si="89"/>
        <v>0</v>
      </c>
      <c r="CC93" s="70" t="str">
        <f t="shared" si="90"/>
        <v/>
      </c>
      <c r="CD93" s="29"/>
      <c r="CE93" s="29"/>
      <c r="CG93" s="29"/>
      <c r="CH93" s="29"/>
      <c r="CI93" s="29"/>
      <c r="CJ93" s="70">
        <f t="shared" si="91"/>
        <v>0</v>
      </c>
      <c r="CK93" s="70">
        <f t="shared" si="92"/>
        <v>0</v>
      </c>
      <c r="CL93" s="70" t="str">
        <f t="shared" si="93"/>
        <v/>
      </c>
      <c r="CM93" s="29"/>
      <c r="CN93" s="29"/>
      <c r="CO93" s="29"/>
      <c r="CP93" s="29"/>
      <c r="CQ93" s="29"/>
      <c r="CR93" s="29"/>
      <c r="CS93" s="70">
        <f t="shared" si="94"/>
        <v>0</v>
      </c>
      <c r="CT93" s="70">
        <f t="shared" si="95"/>
        <v>0</v>
      </c>
      <c r="CU93" s="70" t="str">
        <f t="shared" si="96"/>
        <v/>
      </c>
    </row>
    <row r="94" spans="1:99" s="2" customFormat="1" x14ac:dyDescent="0.3">
      <c r="A94" s="46" t="s">
        <v>143</v>
      </c>
      <c r="B94" s="14" t="s">
        <v>63</v>
      </c>
      <c r="C94" s="29">
        <v>6396</v>
      </c>
      <c r="D94" s="29">
        <v>125</v>
      </c>
      <c r="E94" s="29"/>
      <c r="F94" s="29"/>
      <c r="G94" s="29"/>
      <c r="H94" s="29"/>
      <c r="I94" s="70">
        <f t="shared" si="73"/>
        <v>6396</v>
      </c>
      <c r="J94" s="70">
        <f t="shared" si="74"/>
        <v>125</v>
      </c>
      <c r="K94" s="70">
        <f t="shared" si="75"/>
        <v>1.9543464665415886E-2</v>
      </c>
      <c r="L94" s="29">
        <v>9562</v>
      </c>
      <c r="M94" s="29">
        <v>475</v>
      </c>
      <c r="N94" s="29"/>
      <c r="O94" s="29"/>
      <c r="P94" s="29"/>
      <c r="Q94" s="29"/>
      <c r="R94" s="70">
        <f t="shared" si="76"/>
        <v>9562</v>
      </c>
      <c r="S94" s="70">
        <f t="shared" si="77"/>
        <v>475</v>
      </c>
      <c r="T94" s="70">
        <f t="shared" si="78"/>
        <v>4.9675800041832252E-2</v>
      </c>
      <c r="U94" s="29">
        <v>20930</v>
      </c>
      <c r="V94" s="29">
        <v>1090</v>
      </c>
      <c r="W94" s="29"/>
      <c r="X94" s="29"/>
      <c r="Y94" s="29"/>
      <c r="Z94" s="29"/>
      <c r="AA94" s="70">
        <f t="shared" si="79"/>
        <v>20930</v>
      </c>
      <c r="AB94" s="70">
        <f t="shared" si="80"/>
        <v>1090</v>
      </c>
      <c r="AC94" s="70">
        <f t="shared" si="81"/>
        <v>5.2078356426182512E-2</v>
      </c>
      <c r="AD94" s="29">
        <v>13051</v>
      </c>
      <c r="AE94" s="29">
        <v>702</v>
      </c>
      <c r="AF94" s="29"/>
      <c r="AG94" s="29"/>
      <c r="AH94" s="29"/>
      <c r="AI94" s="29"/>
      <c r="AJ94" s="70">
        <f t="shared" si="82"/>
        <v>13051</v>
      </c>
      <c r="AK94" s="70">
        <f t="shared" si="83"/>
        <v>702</v>
      </c>
      <c r="AL94" s="70">
        <f t="shared" si="84"/>
        <v>5.3788981687227032E-2</v>
      </c>
      <c r="AM94" s="29">
        <v>17472</v>
      </c>
      <c r="AN94" s="29">
        <v>1193</v>
      </c>
      <c r="AQ94" s="70">
        <f t="shared" si="67"/>
        <v>17472</v>
      </c>
      <c r="AR94" s="70">
        <f t="shared" si="68"/>
        <v>1193</v>
      </c>
      <c r="AS94" s="70">
        <f t="shared" si="69"/>
        <v>6.8280677655677649E-2</v>
      </c>
      <c r="AT94" s="29">
        <v>6831</v>
      </c>
      <c r="AU94" s="29">
        <v>498</v>
      </c>
      <c r="AV94" s="29"/>
      <c r="AW94" s="29"/>
      <c r="AX94" s="14"/>
      <c r="AY94" s="14"/>
      <c r="AZ94" s="70">
        <f t="shared" si="97"/>
        <v>6831</v>
      </c>
      <c r="BA94" s="70">
        <f t="shared" si="98"/>
        <v>498</v>
      </c>
      <c r="BB94" s="70">
        <f t="shared" si="99"/>
        <v>7.2902942468159856E-2</v>
      </c>
      <c r="BC94" s="29">
        <v>6337</v>
      </c>
      <c r="BD94" s="29">
        <v>520</v>
      </c>
      <c r="BE94" s="29"/>
      <c r="BF94" s="29"/>
      <c r="BG94" s="14"/>
      <c r="BH94" s="14"/>
      <c r="BI94" s="70">
        <f t="shared" si="70"/>
        <v>6337</v>
      </c>
      <c r="BJ94" s="70">
        <f t="shared" si="71"/>
        <v>520</v>
      </c>
      <c r="BK94" s="70">
        <f t="shared" si="72"/>
        <v>8.2057756035979174E-2</v>
      </c>
      <c r="BL94" s="29">
        <v>69433</v>
      </c>
      <c r="BM94" s="29">
        <v>4260</v>
      </c>
      <c r="BO94" s="14"/>
      <c r="BP94" s="29"/>
      <c r="BQ94" s="29"/>
      <c r="BR94" s="70">
        <f t="shared" si="85"/>
        <v>69433</v>
      </c>
      <c r="BS94" s="70">
        <f t="shared" si="86"/>
        <v>4260</v>
      </c>
      <c r="BT94" s="70">
        <f t="shared" si="87"/>
        <v>6.1354111157518758E-2</v>
      </c>
      <c r="BU94" s="29">
        <v>51960</v>
      </c>
      <c r="BV94" s="29">
        <v>3508</v>
      </c>
      <c r="BW94" s="14"/>
      <c r="BX94" s="14"/>
      <c r="BY94" s="29"/>
      <c r="BZ94" s="29"/>
      <c r="CA94" s="70">
        <f t="shared" si="88"/>
        <v>51960</v>
      </c>
      <c r="CB94" s="70">
        <f t="shared" si="89"/>
        <v>3508</v>
      </c>
      <c r="CC94" s="70">
        <f t="shared" si="90"/>
        <v>6.751347190146266E-2</v>
      </c>
      <c r="CD94" s="29">
        <v>125112</v>
      </c>
      <c r="CE94" s="29">
        <v>7614</v>
      </c>
      <c r="CG94" s="29"/>
      <c r="CH94" s="29"/>
      <c r="CI94" s="29"/>
      <c r="CJ94" s="70">
        <f t="shared" si="91"/>
        <v>125112</v>
      </c>
      <c r="CK94" s="70">
        <f t="shared" si="92"/>
        <v>7614</v>
      </c>
      <c r="CL94" s="70">
        <f t="shared" si="93"/>
        <v>6.0857471705352002E-2</v>
      </c>
      <c r="CM94" s="29">
        <v>30511</v>
      </c>
      <c r="CN94" s="29">
        <v>4448</v>
      </c>
      <c r="CO94" s="29"/>
      <c r="CP94" s="29"/>
      <c r="CQ94" s="29"/>
      <c r="CR94" s="29"/>
      <c r="CS94" s="70">
        <f t="shared" si="94"/>
        <v>30511</v>
      </c>
      <c r="CT94" s="70">
        <f t="shared" si="95"/>
        <v>4448</v>
      </c>
      <c r="CU94" s="70">
        <f t="shared" si="96"/>
        <v>0.14578348792238865</v>
      </c>
    </row>
    <row r="95" spans="1:99" s="2" customFormat="1" ht="15" x14ac:dyDescent="0.3">
      <c r="A95" s="46" t="s">
        <v>160</v>
      </c>
      <c r="B95" s="14" t="s">
        <v>63</v>
      </c>
      <c r="C95" s="29">
        <v>12967</v>
      </c>
      <c r="D95" s="29">
        <v>131</v>
      </c>
      <c r="E95" s="29"/>
      <c r="F95" s="29"/>
      <c r="G95" s="29"/>
      <c r="H95" s="29"/>
      <c r="I95" s="70">
        <f t="shared" si="73"/>
        <v>12967</v>
      </c>
      <c r="J95" s="70">
        <f t="shared" si="74"/>
        <v>131</v>
      </c>
      <c r="K95" s="70">
        <f t="shared" si="75"/>
        <v>1.0102568057376417E-2</v>
      </c>
      <c r="L95" s="29">
        <v>12883</v>
      </c>
      <c r="M95" s="29">
        <v>228</v>
      </c>
      <c r="N95" s="29"/>
      <c r="O95" s="29"/>
      <c r="P95" s="29"/>
      <c r="Q95" s="29"/>
      <c r="R95" s="70">
        <f t="shared" si="76"/>
        <v>12883</v>
      </c>
      <c r="S95" s="70">
        <f t="shared" si="77"/>
        <v>228</v>
      </c>
      <c r="T95" s="70">
        <f t="shared" si="78"/>
        <v>1.7697741209345648E-2</v>
      </c>
      <c r="U95" s="29">
        <v>29770</v>
      </c>
      <c r="V95" s="29">
        <v>902</v>
      </c>
      <c r="W95" s="29"/>
      <c r="X95" s="29"/>
      <c r="Y95" s="29"/>
      <c r="Z95" s="29"/>
      <c r="AA95" s="70">
        <f t="shared" si="79"/>
        <v>29770</v>
      </c>
      <c r="AB95" s="70">
        <f t="shared" si="80"/>
        <v>902</v>
      </c>
      <c r="AC95" s="70">
        <f t="shared" si="81"/>
        <v>3.0298958683238158E-2</v>
      </c>
      <c r="AD95" s="29">
        <v>31856</v>
      </c>
      <c r="AE95" s="29">
        <v>800</v>
      </c>
      <c r="AF95" s="29"/>
      <c r="AG95" s="29"/>
      <c r="AH95" s="29"/>
      <c r="AI95" s="29"/>
      <c r="AJ95" s="70">
        <f t="shared" si="82"/>
        <v>31856</v>
      </c>
      <c r="AK95" s="70">
        <f t="shared" si="83"/>
        <v>800</v>
      </c>
      <c r="AL95" s="70">
        <f t="shared" si="84"/>
        <v>2.5113008538422903E-2</v>
      </c>
      <c r="AM95" s="29">
        <v>24479</v>
      </c>
      <c r="AN95" s="29">
        <v>775</v>
      </c>
      <c r="AQ95" s="70">
        <f t="shared" si="67"/>
        <v>24479</v>
      </c>
      <c r="AR95" s="70">
        <f t="shared" si="68"/>
        <v>775</v>
      </c>
      <c r="AS95" s="70">
        <f t="shared" si="69"/>
        <v>3.165979002410229E-2</v>
      </c>
      <c r="AT95" s="29">
        <v>18252</v>
      </c>
      <c r="AU95" s="29">
        <v>517</v>
      </c>
      <c r="AV95" s="29"/>
      <c r="AW95" s="29"/>
      <c r="AX95" s="14"/>
      <c r="AY95" s="14"/>
      <c r="AZ95" s="70">
        <f t="shared" si="97"/>
        <v>18252</v>
      </c>
      <c r="BA95" s="70">
        <f t="shared" si="98"/>
        <v>517</v>
      </c>
      <c r="BB95" s="70">
        <f t="shared" si="99"/>
        <v>2.8325662941047557E-2</v>
      </c>
      <c r="BC95" s="29">
        <v>17290</v>
      </c>
      <c r="BD95" s="29">
        <v>460</v>
      </c>
      <c r="BE95" s="29"/>
      <c r="BF95" s="29"/>
      <c r="BG95" s="14"/>
      <c r="BH95" s="14"/>
      <c r="BI95" s="70">
        <f t="shared" si="70"/>
        <v>17290</v>
      </c>
      <c r="BJ95" s="70">
        <f t="shared" si="71"/>
        <v>460</v>
      </c>
      <c r="BK95" s="70">
        <f t="shared" si="72"/>
        <v>2.6604973973395025E-2</v>
      </c>
      <c r="BL95" s="29">
        <v>14105</v>
      </c>
      <c r="BM95" s="29">
        <v>388</v>
      </c>
      <c r="BO95" s="14"/>
      <c r="BP95" s="29"/>
      <c r="BQ95" s="29"/>
      <c r="BR95" s="70">
        <f t="shared" si="85"/>
        <v>14105</v>
      </c>
      <c r="BS95" s="70">
        <f t="shared" si="86"/>
        <v>388</v>
      </c>
      <c r="BT95" s="70">
        <f t="shared" si="87"/>
        <v>2.7507975895072669E-2</v>
      </c>
      <c r="BU95" s="29">
        <v>30017</v>
      </c>
      <c r="BV95" s="29">
        <v>912</v>
      </c>
      <c r="BW95" s="14"/>
      <c r="BX95" s="14"/>
      <c r="BY95" s="29"/>
      <c r="BZ95" s="29"/>
      <c r="CA95" s="70">
        <f t="shared" si="88"/>
        <v>30017</v>
      </c>
      <c r="CB95" s="70">
        <f t="shared" si="89"/>
        <v>912</v>
      </c>
      <c r="CC95" s="70">
        <f t="shared" si="90"/>
        <v>3.0382783089582571E-2</v>
      </c>
      <c r="CD95" s="29">
        <v>49570</v>
      </c>
      <c r="CE95" s="29">
        <v>1655</v>
      </c>
      <c r="CG95" s="29"/>
      <c r="CH95" s="29"/>
      <c r="CI95" s="29"/>
      <c r="CJ95" s="70">
        <f t="shared" si="91"/>
        <v>49570</v>
      </c>
      <c r="CK95" s="70">
        <f t="shared" si="92"/>
        <v>1655</v>
      </c>
      <c r="CL95" s="70">
        <f t="shared" si="93"/>
        <v>3.3387129312083923E-2</v>
      </c>
      <c r="CM95" s="29">
        <v>21651</v>
      </c>
      <c r="CN95" s="29">
        <v>1234</v>
      </c>
      <c r="CO95" s="29"/>
      <c r="CP95" s="29"/>
      <c r="CQ95" s="29"/>
      <c r="CR95" s="29"/>
      <c r="CS95" s="70">
        <f t="shared" si="94"/>
        <v>21651</v>
      </c>
      <c r="CT95" s="70">
        <f t="shared" si="95"/>
        <v>1234</v>
      </c>
      <c r="CU95" s="70">
        <f t="shared" si="96"/>
        <v>5.6995057964990069E-2</v>
      </c>
    </row>
    <row r="96" spans="1:99" s="2" customFormat="1" ht="15" x14ac:dyDescent="0.3">
      <c r="A96" s="46" t="s">
        <v>161</v>
      </c>
      <c r="B96" s="14" t="s">
        <v>63</v>
      </c>
      <c r="C96" s="29">
        <v>12194</v>
      </c>
      <c r="D96" s="29">
        <v>76</v>
      </c>
      <c r="E96" s="29"/>
      <c r="F96" s="29"/>
      <c r="G96" s="29"/>
      <c r="H96" s="29"/>
      <c r="I96" s="70">
        <f t="shared" si="73"/>
        <v>12194</v>
      </c>
      <c r="J96" s="70">
        <f t="shared" si="74"/>
        <v>76</v>
      </c>
      <c r="K96" s="70">
        <f t="shared" si="75"/>
        <v>6.2325733967525014E-3</v>
      </c>
      <c r="L96" s="29">
        <v>3003</v>
      </c>
      <c r="M96" s="29">
        <v>27</v>
      </c>
      <c r="N96" s="29"/>
      <c r="O96" s="29"/>
      <c r="P96" s="29"/>
      <c r="Q96" s="29"/>
      <c r="R96" s="70">
        <f t="shared" si="76"/>
        <v>3003</v>
      </c>
      <c r="S96" s="70">
        <f t="shared" si="77"/>
        <v>27</v>
      </c>
      <c r="T96" s="70">
        <f t="shared" si="78"/>
        <v>8.9910089910089919E-3</v>
      </c>
      <c r="U96" s="29">
        <v>13613</v>
      </c>
      <c r="V96" s="29">
        <v>217</v>
      </c>
      <c r="W96" s="29"/>
      <c r="X96" s="29"/>
      <c r="Y96" s="29"/>
      <c r="Z96" s="29"/>
      <c r="AA96" s="70">
        <f t="shared" si="79"/>
        <v>13613</v>
      </c>
      <c r="AB96" s="70">
        <f t="shared" si="80"/>
        <v>217</v>
      </c>
      <c r="AC96" s="70">
        <f t="shared" si="81"/>
        <v>1.594064497171821E-2</v>
      </c>
      <c r="AD96" s="29">
        <v>10133</v>
      </c>
      <c r="AE96" s="29">
        <v>108</v>
      </c>
      <c r="AF96" s="29"/>
      <c r="AG96" s="29"/>
      <c r="AH96" s="29"/>
      <c r="AI96" s="29"/>
      <c r="AJ96" s="70">
        <f t="shared" si="82"/>
        <v>10133</v>
      </c>
      <c r="AK96" s="70">
        <f t="shared" si="83"/>
        <v>108</v>
      </c>
      <c r="AL96" s="70">
        <f t="shared" si="84"/>
        <v>1.0658245337017666E-2</v>
      </c>
      <c r="AM96" s="29">
        <v>12909</v>
      </c>
      <c r="AN96" s="29">
        <v>263</v>
      </c>
      <c r="AQ96" s="70">
        <f t="shared" si="67"/>
        <v>12909</v>
      </c>
      <c r="AR96" s="70">
        <f t="shared" si="68"/>
        <v>263</v>
      </c>
      <c r="AS96" s="70">
        <f t="shared" si="69"/>
        <v>2.0373382911147261E-2</v>
      </c>
      <c r="AT96" s="29">
        <v>17478</v>
      </c>
      <c r="AU96" s="29">
        <v>366</v>
      </c>
      <c r="AV96" s="29"/>
      <c r="AW96" s="29"/>
      <c r="AX96" s="14"/>
      <c r="AY96" s="14"/>
      <c r="AZ96" s="70">
        <f t="shared" si="97"/>
        <v>17478</v>
      </c>
      <c r="BA96" s="70">
        <f t="shared" si="98"/>
        <v>366</v>
      </c>
      <c r="BB96" s="70">
        <f t="shared" si="99"/>
        <v>2.0940611053896326E-2</v>
      </c>
      <c r="BC96" s="29">
        <v>22503</v>
      </c>
      <c r="BD96" s="29">
        <v>567</v>
      </c>
      <c r="BE96" s="29"/>
      <c r="BF96" s="29"/>
      <c r="BG96" s="14"/>
      <c r="BH96" s="14"/>
      <c r="BI96" s="70">
        <f t="shared" si="70"/>
        <v>22503</v>
      </c>
      <c r="BJ96" s="70">
        <f t="shared" si="71"/>
        <v>567</v>
      </c>
      <c r="BK96" s="70">
        <f t="shared" si="72"/>
        <v>2.5196640447940274E-2</v>
      </c>
      <c r="BL96" s="29">
        <v>14033</v>
      </c>
      <c r="BM96" s="29">
        <v>327</v>
      </c>
      <c r="BO96" s="14"/>
      <c r="BP96" s="29"/>
      <c r="BQ96" s="29"/>
      <c r="BR96" s="70">
        <f t="shared" si="85"/>
        <v>14033</v>
      </c>
      <c r="BS96" s="70">
        <f t="shared" si="86"/>
        <v>327</v>
      </c>
      <c r="BT96" s="70">
        <f t="shared" si="87"/>
        <v>2.3302216204660442E-2</v>
      </c>
      <c r="BU96" s="29">
        <v>6584</v>
      </c>
      <c r="BV96" s="29">
        <v>173</v>
      </c>
      <c r="BW96" s="14"/>
      <c r="BX96" s="14"/>
      <c r="BY96" s="29"/>
      <c r="BZ96" s="29"/>
      <c r="CA96" s="70">
        <f t="shared" si="88"/>
        <v>6584</v>
      </c>
      <c r="CB96" s="70">
        <f t="shared" si="89"/>
        <v>173</v>
      </c>
      <c r="CC96" s="70">
        <f t="shared" si="90"/>
        <v>2.6275820170109356E-2</v>
      </c>
      <c r="CD96" s="29">
        <v>13351</v>
      </c>
      <c r="CE96" s="29">
        <v>408</v>
      </c>
      <c r="CG96" s="29"/>
      <c r="CH96" s="29"/>
      <c r="CI96" s="29"/>
      <c r="CJ96" s="70">
        <f t="shared" si="91"/>
        <v>13351</v>
      </c>
      <c r="CK96" s="70">
        <f t="shared" si="92"/>
        <v>408</v>
      </c>
      <c r="CL96" s="70">
        <f t="shared" si="93"/>
        <v>3.0559508651037376E-2</v>
      </c>
      <c r="CM96" s="29">
        <v>21040</v>
      </c>
      <c r="CN96" s="29">
        <v>854</v>
      </c>
      <c r="CO96" s="29"/>
      <c r="CP96" s="29"/>
      <c r="CQ96" s="29"/>
      <c r="CR96" s="29"/>
      <c r="CS96" s="70">
        <f t="shared" si="94"/>
        <v>21040</v>
      </c>
      <c r="CT96" s="70">
        <f t="shared" si="95"/>
        <v>854</v>
      </c>
      <c r="CU96" s="70">
        <f t="shared" si="96"/>
        <v>4.0589353612167298E-2</v>
      </c>
    </row>
    <row r="97" spans="1:99" s="2" customFormat="1" x14ac:dyDescent="0.3">
      <c r="A97" s="46" t="s">
        <v>66</v>
      </c>
      <c r="B97" s="14" t="s">
        <v>63</v>
      </c>
      <c r="C97" s="29">
        <v>5612</v>
      </c>
      <c r="D97" s="29">
        <v>197</v>
      </c>
      <c r="E97" s="29"/>
      <c r="F97" s="29"/>
      <c r="G97" s="29"/>
      <c r="H97" s="29"/>
      <c r="I97" s="70">
        <f t="shared" si="73"/>
        <v>5612</v>
      </c>
      <c r="J97" s="70">
        <f t="shared" si="74"/>
        <v>197</v>
      </c>
      <c r="K97" s="70">
        <f t="shared" si="75"/>
        <v>3.5103349964362082E-2</v>
      </c>
      <c r="L97" s="29">
        <v>3081</v>
      </c>
      <c r="M97" s="29">
        <v>96</v>
      </c>
      <c r="N97" s="29"/>
      <c r="O97" s="29"/>
      <c r="P97" s="29"/>
      <c r="Q97" s="29"/>
      <c r="R97" s="70">
        <f t="shared" si="76"/>
        <v>3081</v>
      </c>
      <c r="S97" s="70">
        <f t="shared" si="77"/>
        <v>96</v>
      </c>
      <c r="T97" s="70">
        <f t="shared" si="78"/>
        <v>3.1158714703018502E-2</v>
      </c>
      <c r="U97" s="29">
        <v>2522</v>
      </c>
      <c r="V97" s="29">
        <v>189</v>
      </c>
      <c r="W97" s="29"/>
      <c r="X97" s="29"/>
      <c r="Y97" s="29"/>
      <c r="Z97" s="29"/>
      <c r="AA97" s="70">
        <f t="shared" si="79"/>
        <v>2522</v>
      </c>
      <c r="AB97" s="70">
        <f t="shared" si="80"/>
        <v>189</v>
      </c>
      <c r="AC97" s="70">
        <f t="shared" si="81"/>
        <v>7.4940523394131639E-2</v>
      </c>
      <c r="AD97" s="29">
        <v>6474</v>
      </c>
      <c r="AE97" s="29">
        <v>159</v>
      </c>
      <c r="AF97" s="29"/>
      <c r="AG97" s="29"/>
      <c r="AH97" s="29"/>
      <c r="AI97" s="29"/>
      <c r="AJ97" s="70">
        <f t="shared" si="82"/>
        <v>6474</v>
      </c>
      <c r="AK97" s="70">
        <f t="shared" si="83"/>
        <v>159</v>
      </c>
      <c r="AL97" s="70">
        <f t="shared" si="84"/>
        <v>2.4559777571825765E-2</v>
      </c>
      <c r="AM97" s="29">
        <v>1378</v>
      </c>
      <c r="AN97" s="29">
        <v>54</v>
      </c>
      <c r="AQ97" s="70">
        <f t="shared" si="67"/>
        <v>1378</v>
      </c>
      <c r="AR97" s="70">
        <f t="shared" si="68"/>
        <v>54</v>
      </c>
      <c r="AS97" s="70">
        <f t="shared" si="69"/>
        <v>3.9187227866473148E-2</v>
      </c>
      <c r="AT97" s="29">
        <v>617</v>
      </c>
      <c r="AU97" s="29">
        <v>38</v>
      </c>
      <c r="AV97" s="29"/>
      <c r="AW97" s="29"/>
      <c r="AX97" s="14"/>
      <c r="AY97" s="14"/>
      <c r="AZ97" s="70">
        <f t="shared" si="97"/>
        <v>617</v>
      </c>
      <c r="BA97" s="70">
        <f t="shared" si="98"/>
        <v>38</v>
      </c>
      <c r="BB97" s="70">
        <f t="shared" si="99"/>
        <v>6.1588330632090758E-2</v>
      </c>
      <c r="BC97" s="29">
        <v>260</v>
      </c>
      <c r="BD97" s="29">
        <v>8</v>
      </c>
      <c r="BE97" s="29"/>
      <c r="BF97" s="29"/>
      <c r="BG97" s="14"/>
      <c r="BH97" s="14"/>
      <c r="BI97" s="70">
        <f t="shared" si="70"/>
        <v>260</v>
      </c>
      <c r="BJ97" s="70">
        <f t="shared" si="71"/>
        <v>8</v>
      </c>
      <c r="BK97" s="70">
        <f t="shared" si="72"/>
        <v>3.0769230769230771E-2</v>
      </c>
      <c r="BL97" s="29">
        <v>2146</v>
      </c>
      <c r="BM97" s="29">
        <v>124</v>
      </c>
      <c r="BO97" s="29"/>
      <c r="BP97" s="29"/>
      <c r="BQ97" s="29"/>
      <c r="BR97" s="70">
        <f t="shared" si="85"/>
        <v>2146</v>
      </c>
      <c r="BS97" s="70">
        <f t="shared" si="86"/>
        <v>124</v>
      </c>
      <c r="BT97" s="70">
        <f t="shared" si="87"/>
        <v>5.778191985088537E-2</v>
      </c>
      <c r="BU97" s="29"/>
      <c r="BV97" s="29"/>
      <c r="BW97" s="29"/>
      <c r="BX97" s="29"/>
      <c r="BY97" s="29"/>
      <c r="BZ97" s="29"/>
      <c r="CA97" s="70">
        <f t="shared" si="88"/>
        <v>0</v>
      </c>
      <c r="CB97" s="70">
        <f t="shared" si="89"/>
        <v>0</v>
      </c>
      <c r="CC97" s="70" t="str">
        <f t="shared" si="90"/>
        <v/>
      </c>
      <c r="CD97" s="29">
        <v>17160</v>
      </c>
      <c r="CE97" s="29">
        <v>508</v>
      </c>
      <c r="CG97" s="14"/>
      <c r="CH97" s="29"/>
      <c r="CI97" s="29"/>
      <c r="CJ97" s="70">
        <f t="shared" si="91"/>
        <v>17160</v>
      </c>
      <c r="CK97" s="70">
        <f t="shared" si="92"/>
        <v>508</v>
      </c>
      <c r="CL97" s="70">
        <f t="shared" si="93"/>
        <v>2.9603729603729603E-2</v>
      </c>
      <c r="CM97" s="29"/>
      <c r="CN97" s="29" t="s">
        <v>79</v>
      </c>
      <c r="CO97" s="14"/>
      <c r="CP97" s="14"/>
      <c r="CQ97" s="29"/>
      <c r="CR97" s="29"/>
      <c r="CS97" s="70">
        <f t="shared" si="94"/>
        <v>0</v>
      </c>
      <c r="CT97" s="70" t="e">
        <f t="shared" si="95"/>
        <v>#VALUE!</v>
      </c>
      <c r="CU97" s="70" t="str">
        <f t="shared" si="96"/>
        <v/>
      </c>
    </row>
    <row r="98" spans="1:99" s="2" customFormat="1" x14ac:dyDescent="0.3">
      <c r="A98" s="46" t="s">
        <v>144</v>
      </c>
      <c r="B98" s="14" t="s">
        <v>63</v>
      </c>
      <c r="C98" s="29">
        <v>20871</v>
      </c>
      <c r="D98" s="29">
        <v>40</v>
      </c>
      <c r="E98" s="29"/>
      <c r="F98" s="29"/>
      <c r="G98" s="29"/>
      <c r="H98" s="29"/>
      <c r="I98" s="70">
        <f t="shared" si="73"/>
        <v>20871</v>
      </c>
      <c r="J98" s="70">
        <f t="shared" si="74"/>
        <v>40</v>
      </c>
      <c r="K98" s="70">
        <f t="shared" si="75"/>
        <v>1.9165349048919553E-3</v>
      </c>
      <c r="L98" s="29">
        <v>24649</v>
      </c>
      <c r="M98" s="29">
        <v>192</v>
      </c>
      <c r="N98" s="29"/>
      <c r="O98" s="29"/>
      <c r="P98" s="29"/>
      <c r="Q98" s="29"/>
      <c r="R98" s="70">
        <f t="shared" si="76"/>
        <v>24649</v>
      </c>
      <c r="S98" s="70">
        <f t="shared" si="77"/>
        <v>192</v>
      </c>
      <c r="T98" s="70">
        <f t="shared" si="78"/>
        <v>7.7893626516288691E-3</v>
      </c>
      <c r="U98" s="29">
        <v>44434</v>
      </c>
      <c r="V98" s="29">
        <v>278</v>
      </c>
      <c r="W98" s="29"/>
      <c r="X98" s="29"/>
      <c r="Y98" s="29"/>
      <c r="Z98" s="29"/>
      <c r="AA98" s="70">
        <f t="shared" si="79"/>
        <v>44434</v>
      </c>
      <c r="AB98" s="70">
        <f t="shared" si="80"/>
        <v>278</v>
      </c>
      <c r="AC98" s="70">
        <f t="shared" si="81"/>
        <v>6.2564702705135708E-3</v>
      </c>
      <c r="AD98" s="29">
        <v>30400</v>
      </c>
      <c r="AE98" s="29">
        <v>111</v>
      </c>
      <c r="AF98" s="29"/>
      <c r="AG98" s="29"/>
      <c r="AH98" s="29"/>
      <c r="AI98" s="29"/>
      <c r="AJ98" s="70">
        <f t="shared" si="82"/>
        <v>30400</v>
      </c>
      <c r="AK98" s="70">
        <f t="shared" si="83"/>
        <v>111</v>
      </c>
      <c r="AL98" s="70">
        <f t="shared" si="84"/>
        <v>3.6513157894736844E-3</v>
      </c>
      <c r="AM98" s="29">
        <v>29308</v>
      </c>
      <c r="AN98" s="29">
        <v>208</v>
      </c>
      <c r="AQ98" s="70">
        <f t="shared" si="67"/>
        <v>29308</v>
      </c>
      <c r="AR98" s="70">
        <f t="shared" si="68"/>
        <v>208</v>
      </c>
      <c r="AS98" s="70">
        <f t="shared" si="69"/>
        <v>7.0970383513033987E-3</v>
      </c>
      <c r="AT98" s="29">
        <v>41483</v>
      </c>
      <c r="AU98" s="29">
        <v>258</v>
      </c>
      <c r="AV98" s="29"/>
      <c r="AW98" s="29"/>
      <c r="AX98" s="14"/>
      <c r="AY98" s="14"/>
      <c r="AZ98" s="70">
        <f t="shared" si="97"/>
        <v>41483</v>
      </c>
      <c r="BA98" s="70">
        <f t="shared" si="98"/>
        <v>258</v>
      </c>
      <c r="BB98" s="70">
        <f t="shared" si="99"/>
        <v>6.2194151821227976E-3</v>
      </c>
      <c r="BC98" s="29">
        <v>51051</v>
      </c>
      <c r="BD98" s="29">
        <v>291</v>
      </c>
      <c r="BE98" s="29"/>
      <c r="BF98" s="29"/>
      <c r="BG98" s="14"/>
      <c r="BH98" s="14"/>
      <c r="BI98" s="70">
        <f t="shared" si="70"/>
        <v>51051</v>
      </c>
      <c r="BJ98" s="70">
        <f t="shared" si="71"/>
        <v>291</v>
      </c>
      <c r="BK98" s="70">
        <f t="shared" si="72"/>
        <v>5.7001821707704063E-3</v>
      </c>
      <c r="BL98" s="29">
        <v>29848</v>
      </c>
      <c r="BM98" s="29">
        <v>185</v>
      </c>
      <c r="BO98" s="29"/>
      <c r="BP98" s="29"/>
      <c r="BQ98" s="29"/>
      <c r="BR98" s="70">
        <f t="shared" si="85"/>
        <v>29848</v>
      </c>
      <c r="BS98" s="70">
        <f t="shared" si="86"/>
        <v>185</v>
      </c>
      <c r="BT98" s="70">
        <f t="shared" si="87"/>
        <v>6.1980702224604667E-3</v>
      </c>
      <c r="BU98" s="29">
        <v>36609</v>
      </c>
      <c r="BV98" s="29">
        <v>264</v>
      </c>
      <c r="BW98" s="29"/>
      <c r="BX98" s="29"/>
      <c r="BY98" s="29"/>
      <c r="BZ98" s="29"/>
      <c r="CA98" s="70">
        <f t="shared" si="88"/>
        <v>36609</v>
      </c>
      <c r="CB98" s="70">
        <f t="shared" si="89"/>
        <v>264</v>
      </c>
      <c r="CC98" s="70">
        <f t="shared" si="90"/>
        <v>7.2113414734081786E-3</v>
      </c>
      <c r="CD98" s="29">
        <v>33787</v>
      </c>
      <c r="CE98" s="29">
        <v>217</v>
      </c>
      <c r="CG98" s="14"/>
      <c r="CH98" s="29"/>
      <c r="CI98" s="29"/>
      <c r="CJ98" s="70">
        <f t="shared" si="91"/>
        <v>33787</v>
      </c>
      <c r="CK98" s="70">
        <f t="shared" si="92"/>
        <v>217</v>
      </c>
      <c r="CL98" s="70">
        <f t="shared" si="93"/>
        <v>6.4225885695681773E-3</v>
      </c>
      <c r="CM98" s="29">
        <v>99963</v>
      </c>
      <c r="CN98" s="29">
        <v>902</v>
      </c>
      <c r="CO98" s="14"/>
      <c r="CP98" s="14"/>
      <c r="CQ98" s="29"/>
      <c r="CR98" s="29"/>
      <c r="CS98" s="70">
        <f t="shared" si="94"/>
        <v>99963</v>
      </c>
      <c r="CT98" s="70">
        <f t="shared" si="95"/>
        <v>902</v>
      </c>
      <c r="CU98" s="70">
        <f t="shared" si="96"/>
        <v>9.0233386352950584E-3</v>
      </c>
    </row>
    <row r="99" spans="1:99" s="2" customFormat="1" x14ac:dyDescent="0.3">
      <c r="A99" s="46" t="s">
        <v>52</v>
      </c>
      <c r="B99" s="14" t="s">
        <v>63</v>
      </c>
      <c r="C99" s="29"/>
      <c r="D99" s="29"/>
      <c r="E99" s="29"/>
      <c r="F99" s="29"/>
      <c r="G99" s="29"/>
      <c r="H99" s="29"/>
      <c r="I99" s="70">
        <f t="shared" si="73"/>
        <v>0</v>
      </c>
      <c r="J99" s="70">
        <f t="shared" si="74"/>
        <v>0</v>
      </c>
      <c r="K99" s="70" t="str">
        <f t="shared" si="75"/>
        <v/>
      </c>
      <c r="L99" s="29"/>
      <c r="M99" s="29"/>
      <c r="N99" s="29"/>
      <c r="O99" s="29"/>
      <c r="P99" s="29"/>
      <c r="Q99" s="29"/>
      <c r="R99" s="70">
        <f t="shared" si="76"/>
        <v>0</v>
      </c>
      <c r="S99" s="70">
        <f t="shared" si="77"/>
        <v>0</v>
      </c>
      <c r="T99" s="70" t="str">
        <f t="shared" si="78"/>
        <v/>
      </c>
      <c r="U99" s="29"/>
      <c r="V99" s="29"/>
      <c r="W99" s="29"/>
      <c r="X99" s="29"/>
      <c r="Y99" s="29"/>
      <c r="Z99" s="29"/>
      <c r="AA99" s="70">
        <f t="shared" si="79"/>
        <v>0</v>
      </c>
      <c r="AB99" s="70">
        <f t="shared" si="80"/>
        <v>0</v>
      </c>
      <c r="AC99" s="70" t="str">
        <f t="shared" si="81"/>
        <v/>
      </c>
      <c r="AD99" s="29">
        <v>1696</v>
      </c>
      <c r="AE99" s="29">
        <v>62</v>
      </c>
      <c r="AF99" s="29"/>
      <c r="AG99" s="29"/>
      <c r="AH99" s="29"/>
      <c r="AI99" s="29"/>
      <c r="AJ99" s="70">
        <f t="shared" si="82"/>
        <v>1696</v>
      </c>
      <c r="AK99" s="70">
        <f t="shared" si="83"/>
        <v>62</v>
      </c>
      <c r="AL99" s="70">
        <f t="shared" si="84"/>
        <v>3.6556603773584904E-2</v>
      </c>
      <c r="AM99" s="29">
        <v>182</v>
      </c>
      <c r="AN99" s="29">
        <v>8</v>
      </c>
      <c r="AQ99" s="70">
        <f t="shared" si="67"/>
        <v>182</v>
      </c>
      <c r="AR99" s="70">
        <f t="shared" si="68"/>
        <v>8</v>
      </c>
      <c r="AS99" s="70">
        <f t="shared" si="69"/>
        <v>4.3956043956043959E-2</v>
      </c>
      <c r="AT99" s="29">
        <v>2327</v>
      </c>
      <c r="AU99" s="29">
        <v>139</v>
      </c>
      <c r="AV99" s="29"/>
      <c r="AW99" s="29"/>
      <c r="AX99" s="14"/>
      <c r="AY99" s="14"/>
      <c r="AZ99" s="70">
        <f t="shared" si="97"/>
        <v>2327</v>
      </c>
      <c r="BA99" s="70">
        <f t="shared" si="98"/>
        <v>139</v>
      </c>
      <c r="BB99" s="70">
        <f t="shared" si="99"/>
        <v>5.9733562526858616E-2</v>
      </c>
      <c r="BC99" s="29">
        <v>91</v>
      </c>
      <c r="BD99" s="29">
        <v>7</v>
      </c>
      <c r="BE99" s="29"/>
      <c r="BF99" s="29"/>
      <c r="BG99" s="14"/>
      <c r="BH99" s="14"/>
      <c r="BI99" s="70">
        <f t="shared" si="70"/>
        <v>91</v>
      </c>
      <c r="BJ99" s="70">
        <f t="shared" si="71"/>
        <v>7</v>
      </c>
      <c r="BK99" s="70">
        <f t="shared" si="72"/>
        <v>7.6923076923076927E-2</v>
      </c>
      <c r="BL99" s="29">
        <v>149</v>
      </c>
      <c r="BM99" s="29">
        <v>10</v>
      </c>
      <c r="BO99" s="29"/>
      <c r="BP99" s="29"/>
      <c r="BQ99" s="29"/>
      <c r="BR99" s="70">
        <f t="shared" si="85"/>
        <v>149</v>
      </c>
      <c r="BS99" s="70">
        <f t="shared" si="86"/>
        <v>10</v>
      </c>
      <c r="BT99" s="70">
        <f t="shared" si="87"/>
        <v>6.7114093959731544E-2</v>
      </c>
      <c r="BU99" s="29">
        <v>305</v>
      </c>
      <c r="BV99" s="29">
        <v>6</v>
      </c>
      <c r="BW99" s="29"/>
      <c r="BX99" s="29"/>
      <c r="BY99" s="29"/>
      <c r="BZ99" s="29"/>
      <c r="CA99" s="70">
        <f t="shared" si="88"/>
        <v>305</v>
      </c>
      <c r="CB99" s="70">
        <f t="shared" si="89"/>
        <v>6</v>
      </c>
      <c r="CC99" s="70">
        <f t="shared" si="90"/>
        <v>1.9672131147540985E-2</v>
      </c>
      <c r="CD99" s="29">
        <v>11934</v>
      </c>
      <c r="CE99" s="29">
        <v>71</v>
      </c>
      <c r="CG99" s="14"/>
      <c r="CH99" s="29"/>
      <c r="CI99" s="29"/>
      <c r="CJ99" s="70">
        <f t="shared" si="91"/>
        <v>11934</v>
      </c>
      <c r="CK99" s="70">
        <f t="shared" si="92"/>
        <v>71</v>
      </c>
      <c r="CL99" s="70">
        <f t="shared" si="93"/>
        <v>5.9493883023294791E-3</v>
      </c>
      <c r="CM99" s="29">
        <v>1605</v>
      </c>
      <c r="CN99" s="29">
        <v>38</v>
      </c>
      <c r="CO99" s="14"/>
      <c r="CP99" s="14"/>
      <c r="CQ99" s="29"/>
      <c r="CR99" s="29"/>
      <c r="CS99" s="70">
        <f t="shared" si="94"/>
        <v>1605</v>
      </c>
      <c r="CT99" s="70">
        <f t="shared" si="95"/>
        <v>38</v>
      </c>
      <c r="CU99" s="70">
        <f t="shared" si="96"/>
        <v>2.3676012461059191E-2</v>
      </c>
    </row>
    <row r="100" spans="1:99" s="2" customFormat="1" ht="15" x14ac:dyDescent="0.3">
      <c r="A100" s="46" t="s">
        <v>162</v>
      </c>
      <c r="B100" s="14" t="s">
        <v>63</v>
      </c>
      <c r="C100" s="29">
        <v>2684</v>
      </c>
      <c r="D100" s="29">
        <v>170</v>
      </c>
      <c r="E100" s="29"/>
      <c r="F100" s="29"/>
      <c r="G100" s="29"/>
      <c r="H100" s="29"/>
      <c r="I100" s="70">
        <f t="shared" si="73"/>
        <v>2684</v>
      </c>
      <c r="J100" s="70">
        <f t="shared" si="74"/>
        <v>170</v>
      </c>
      <c r="K100" s="70">
        <f t="shared" si="75"/>
        <v>6.3338301043219081E-2</v>
      </c>
      <c r="L100" s="29">
        <v>11213</v>
      </c>
      <c r="M100" s="29">
        <v>364</v>
      </c>
      <c r="N100" s="29"/>
      <c r="O100" s="29"/>
      <c r="P100" s="29"/>
      <c r="Q100" s="29"/>
      <c r="R100" s="70">
        <f t="shared" si="76"/>
        <v>11213</v>
      </c>
      <c r="S100" s="70">
        <f t="shared" si="77"/>
        <v>364</v>
      </c>
      <c r="T100" s="70">
        <f t="shared" si="78"/>
        <v>3.2462320520824046E-2</v>
      </c>
      <c r="U100" s="29">
        <v>14144</v>
      </c>
      <c r="V100" s="29">
        <v>400</v>
      </c>
      <c r="W100" s="29"/>
      <c r="X100" s="29"/>
      <c r="Y100" s="29"/>
      <c r="Z100" s="29"/>
      <c r="AA100" s="70">
        <f t="shared" si="79"/>
        <v>14144</v>
      </c>
      <c r="AB100" s="70">
        <f t="shared" si="80"/>
        <v>400</v>
      </c>
      <c r="AC100" s="70">
        <f t="shared" si="81"/>
        <v>2.828054298642534E-2</v>
      </c>
      <c r="AD100" s="29">
        <v>72351</v>
      </c>
      <c r="AE100" s="29">
        <v>480</v>
      </c>
      <c r="AF100" s="29"/>
      <c r="AG100" s="29"/>
      <c r="AH100" s="29"/>
      <c r="AI100" s="29"/>
      <c r="AJ100" s="70">
        <f t="shared" si="82"/>
        <v>72351</v>
      </c>
      <c r="AK100" s="70">
        <f t="shared" si="83"/>
        <v>480</v>
      </c>
      <c r="AL100" s="70">
        <f t="shared" si="84"/>
        <v>6.6343243355309533E-3</v>
      </c>
      <c r="AM100" s="29">
        <v>13032</v>
      </c>
      <c r="AN100" s="29">
        <v>346</v>
      </c>
      <c r="AQ100" s="70">
        <f t="shared" si="67"/>
        <v>13032</v>
      </c>
      <c r="AR100" s="70">
        <f t="shared" si="68"/>
        <v>346</v>
      </c>
      <c r="AS100" s="70">
        <f t="shared" si="69"/>
        <v>2.6550030693677104E-2</v>
      </c>
      <c r="AT100" s="29">
        <v>8859</v>
      </c>
      <c r="AU100" s="29">
        <v>322</v>
      </c>
      <c r="AV100" s="29"/>
      <c r="AW100" s="29"/>
      <c r="AX100" s="14"/>
      <c r="AY100" s="14"/>
      <c r="AZ100" s="70">
        <f t="shared" si="97"/>
        <v>8859</v>
      </c>
      <c r="BA100" s="70">
        <f t="shared" si="98"/>
        <v>322</v>
      </c>
      <c r="BB100" s="70">
        <f t="shared" si="99"/>
        <v>3.6347217518907328E-2</v>
      </c>
      <c r="BC100" s="29">
        <v>34489</v>
      </c>
      <c r="BD100" s="29">
        <v>602</v>
      </c>
      <c r="BE100" s="29"/>
      <c r="BF100" s="29"/>
      <c r="BG100" s="14"/>
      <c r="BH100" s="14"/>
      <c r="BI100" s="70">
        <f t="shared" si="70"/>
        <v>34489</v>
      </c>
      <c r="BJ100" s="70">
        <f t="shared" si="71"/>
        <v>602</v>
      </c>
      <c r="BK100" s="70">
        <f t="shared" si="72"/>
        <v>1.7454840673838037E-2</v>
      </c>
      <c r="BL100" s="29">
        <v>18674</v>
      </c>
      <c r="BM100" s="29">
        <v>633</v>
      </c>
      <c r="BO100" s="29"/>
      <c r="BP100" s="29"/>
      <c r="BQ100" s="29"/>
      <c r="BR100" s="70">
        <f t="shared" si="85"/>
        <v>18674</v>
      </c>
      <c r="BS100" s="70">
        <f t="shared" si="86"/>
        <v>633</v>
      </c>
      <c r="BT100" s="70">
        <f t="shared" si="87"/>
        <v>3.3897397451001392E-2</v>
      </c>
      <c r="BU100" s="29">
        <v>16367</v>
      </c>
      <c r="BV100" s="29">
        <v>516</v>
      </c>
      <c r="BW100" s="29"/>
      <c r="BX100" s="29"/>
      <c r="BY100" s="29"/>
      <c r="BZ100" s="29"/>
      <c r="CA100" s="70">
        <f t="shared" si="88"/>
        <v>16367</v>
      </c>
      <c r="CB100" s="70">
        <f t="shared" si="89"/>
        <v>516</v>
      </c>
      <c r="CC100" s="70">
        <f t="shared" si="90"/>
        <v>3.1526852813588316E-2</v>
      </c>
      <c r="CD100" s="29">
        <v>9698</v>
      </c>
      <c r="CE100" s="29">
        <v>309</v>
      </c>
      <c r="CG100" s="14"/>
      <c r="CH100" s="29"/>
      <c r="CI100" s="29"/>
      <c r="CJ100" s="70">
        <f t="shared" si="91"/>
        <v>9698</v>
      </c>
      <c r="CK100" s="70">
        <f t="shared" si="92"/>
        <v>309</v>
      </c>
      <c r="CL100" s="70">
        <f t="shared" si="93"/>
        <v>3.1862239637038561E-2</v>
      </c>
      <c r="CM100" s="29">
        <v>438</v>
      </c>
      <c r="CN100" s="29">
        <v>157</v>
      </c>
      <c r="CO100" s="14"/>
      <c r="CP100" s="14"/>
      <c r="CQ100" s="29"/>
      <c r="CR100" s="29"/>
      <c r="CS100" s="70">
        <f t="shared" si="94"/>
        <v>438</v>
      </c>
      <c r="CT100" s="70">
        <f t="shared" si="95"/>
        <v>157</v>
      </c>
      <c r="CU100" s="70">
        <f t="shared" si="96"/>
        <v>0.35844748858447489</v>
      </c>
    </row>
    <row r="101" spans="1:99" s="2" customFormat="1" x14ac:dyDescent="0.3">
      <c r="A101" s="46" t="s">
        <v>163</v>
      </c>
      <c r="B101" s="14" t="s">
        <v>63</v>
      </c>
      <c r="C101" s="29">
        <v>5440</v>
      </c>
      <c r="D101" s="29">
        <v>38</v>
      </c>
      <c r="E101" s="29"/>
      <c r="F101" s="29"/>
      <c r="G101" s="29"/>
      <c r="H101" s="29"/>
      <c r="I101" s="70">
        <f t="shared" si="73"/>
        <v>5440</v>
      </c>
      <c r="J101" s="70">
        <f t="shared" si="74"/>
        <v>38</v>
      </c>
      <c r="K101" s="70">
        <f t="shared" si="75"/>
        <v>6.9852941176470592E-3</v>
      </c>
      <c r="L101" s="29">
        <v>28900</v>
      </c>
      <c r="M101" s="29">
        <v>229</v>
      </c>
      <c r="N101" s="29"/>
      <c r="O101" s="29"/>
      <c r="P101" s="29"/>
      <c r="Q101" s="29"/>
      <c r="R101" s="70">
        <f t="shared" si="76"/>
        <v>28900</v>
      </c>
      <c r="S101" s="70">
        <f t="shared" si="77"/>
        <v>229</v>
      </c>
      <c r="T101" s="70">
        <f t="shared" si="78"/>
        <v>7.9238754325259512E-3</v>
      </c>
      <c r="U101" s="29">
        <v>25142</v>
      </c>
      <c r="V101" s="29">
        <v>336</v>
      </c>
      <c r="W101" s="29"/>
      <c r="X101" s="29"/>
      <c r="Y101" s="29"/>
      <c r="Z101" s="29"/>
      <c r="AA101" s="70">
        <f t="shared" si="79"/>
        <v>25142</v>
      </c>
      <c r="AB101" s="70">
        <f t="shared" si="80"/>
        <v>336</v>
      </c>
      <c r="AC101" s="70">
        <f t="shared" si="81"/>
        <v>1.3364091957680376E-2</v>
      </c>
      <c r="AD101" s="29">
        <v>79882</v>
      </c>
      <c r="AE101" s="29">
        <v>687</v>
      </c>
      <c r="AF101" s="29"/>
      <c r="AG101" s="29"/>
      <c r="AH101" s="29"/>
      <c r="AI101" s="29"/>
      <c r="AJ101" s="70">
        <f t="shared" si="82"/>
        <v>79882</v>
      </c>
      <c r="AK101" s="70">
        <f t="shared" si="83"/>
        <v>687</v>
      </c>
      <c r="AL101" s="70">
        <f t="shared" si="84"/>
        <v>8.6001852732780857E-3</v>
      </c>
      <c r="AM101" s="29">
        <v>9496</v>
      </c>
      <c r="AN101" s="29">
        <v>79</v>
      </c>
      <c r="AQ101" s="70">
        <f t="shared" si="67"/>
        <v>9496</v>
      </c>
      <c r="AR101" s="70">
        <f t="shared" si="68"/>
        <v>79</v>
      </c>
      <c r="AS101" s="70">
        <f t="shared" si="69"/>
        <v>8.3192923336141526E-3</v>
      </c>
      <c r="AT101" s="29">
        <v>36471</v>
      </c>
      <c r="AU101" s="29">
        <v>340</v>
      </c>
      <c r="AV101" s="29"/>
      <c r="AW101" s="29"/>
      <c r="AX101" s="14"/>
      <c r="AY101" s="14"/>
      <c r="AZ101" s="70">
        <f t="shared" si="97"/>
        <v>36471</v>
      </c>
      <c r="BA101" s="70">
        <f t="shared" si="98"/>
        <v>340</v>
      </c>
      <c r="BB101" s="70">
        <f t="shared" si="99"/>
        <v>9.3224753914068707E-3</v>
      </c>
      <c r="BC101" s="29"/>
      <c r="BD101" s="29"/>
      <c r="BE101" s="29"/>
      <c r="BF101" s="29"/>
      <c r="BG101" s="14"/>
      <c r="BH101" s="14"/>
      <c r="BI101" s="70">
        <f t="shared" si="70"/>
        <v>0</v>
      </c>
      <c r="BJ101" s="70">
        <f t="shared" si="71"/>
        <v>0</v>
      </c>
      <c r="BK101" s="70" t="str">
        <f t="shared" si="72"/>
        <v/>
      </c>
      <c r="BL101" s="29">
        <v>5915</v>
      </c>
      <c r="BM101" s="29">
        <v>57</v>
      </c>
      <c r="BO101" s="29"/>
      <c r="BP101" s="29"/>
      <c r="BQ101" s="29"/>
      <c r="BR101" s="70">
        <f t="shared" si="85"/>
        <v>5915</v>
      </c>
      <c r="BS101" s="70">
        <f t="shared" si="86"/>
        <v>57</v>
      </c>
      <c r="BT101" s="70">
        <f t="shared" si="87"/>
        <v>9.6365173288250217E-3</v>
      </c>
      <c r="BU101" s="29">
        <v>17615</v>
      </c>
      <c r="BV101" s="29">
        <v>181</v>
      </c>
      <c r="BW101" s="29"/>
      <c r="BX101" s="29"/>
      <c r="BY101" s="29"/>
      <c r="BZ101" s="29"/>
      <c r="CA101" s="70">
        <f t="shared" si="88"/>
        <v>17615</v>
      </c>
      <c r="CB101" s="70">
        <f t="shared" si="89"/>
        <v>181</v>
      </c>
      <c r="CC101" s="70">
        <f t="shared" si="90"/>
        <v>1.0275333522565995E-2</v>
      </c>
      <c r="CD101" s="29">
        <v>10699</v>
      </c>
      <c r="CE101" s="29">
        <v>127</v>
      </c>
      <c r="CG101" s="14"/>
      <c r="CH101" s="29"/>
      <c r="CI101" s="29"/>
      <c r="CJ101" s="70">
        <f t="shared" si="91"/>
        <v>10699</v>
      </c>
      <c r="CK101" s="70">
        <f t="shared" si="92"/>
        <v>127</v>
      </c>
      <c r="CL101" s="70">
        <f t="shared" si="93"/>
        <v>1.18702682493691E-2</v>
      </c>
      <c r="CM101" s="29">
        <v>2112</v>
      </c>
      <c r="CN101" s="29">
        <v>26</v>
      </c>
      <c r="CO101" s="14"/>
      <c r="CP101" s="14"/>
      <c r="CQ101" s="29"/>
      <c r="CR101" s="29"/>
      <c r="CS101" s="70">
        <f t="shared" si="94"/>
        <v>2112</v>
      </c>
      <c r="CT101" s="70">
        <f t="shared" si="95"/>
        <v>26</v>
      </c>
      <c r="CU101" s="70">
        <f t="shared" si="96"/>
        <v>1.231060606060606E-2</v>
      </c>
    </row>
    <row r="102" spans="1:99" s="2" customFormat="1" x14ac:dyDescent="0.3">
      <c r="A102" s="46" t="s">
        <v>155</v>
      </c>
      <c r="B102" s="14" t="s">
        <v>63</v>
      </c>
      <c r="C102" s="29">
        <v>2574</v>
      </c>
      <c r="D102" s="29">
        <v>71</v>
      </c>
      <c r="E102" s="29"/>
      <c r="F102" s="29"/>
      <c r="G102" s="29"/>
      <c r="H102" s="29"/>
      <c r="I102" s="70">
        <f t="shared" si="73"/>
        <v>2574</v>
      </c>
      <c r="J102" s="70">
        <f t="shared" si="74"/>
        <v>71</v>
      </c>
      <c r="K102" s="70">
        <f t="shared" si="75"/>
        <v>2.7583527583527584E-2</v>
      </c>
      <c r="L102" s="29">
        <v>5259</v>
      </c>
      <c r="M102" s="29">
        <v>151</v>
      </c>
      <c r="N102" s="29"/>
      <c r="O102" s="29"/>
      <c r="P102" s="29"/>
      <c r="Q102" s="29"/>
      <c r="R102" s="70">
        <f t="shared" si="76"/>
        <v>5259</v>
      </c>
      <c r="S102" s="70">
        <f t="shared" si="77"/>
        <v>151</v>
      </c>
      <c r="T102" s="70">
        <f t="shared" si="78"/>
        <v>2.8712683019585471E-2</v>
      </c>
      <c r="U102" s="29">
        <v>15515</v>
      </c>
      <c r="V102" s="29">
        <v>309</v>
      </c>
      <c r="W102" s="29"/>
      <c r="X102" s="29"/>
      <c r="Y102" s="29"/>
      <c r="Z102" s="29"/>
      <c r="AA102" s="70">
        <f t="shared" si="79"/>
        <v>15515</v>
      </c>
      <c r="AB102" s="70">
        <f t="shared" si="80"/>
        <v>309</v>
      </c>
      <c r="AC102" s="70">
        <f t="shared" si="81"/>
        <v>1.9916210119239445E-2</v>
      </c>
      <c r="AD102" s="29">
        <v>15015</v>
      </c>
      <c r="AE102" s="29">
        <v>253</v>
      </c>
      <c r="AF102" s="29"/>
      <c r="AG102" s="29"/>
      <c r="AH102" s="29"/>
      <c r="AI102" s="29"/>
      <c r="AJ102" s="70">
        <f t="shared" si="82"/>
        <v>15015</v>
      </c>
      <c r="AK102" s="70">
        <f t="shared" si="83"/>
        <v>253</v>
      </c>
      <c r="AL102" s="70">
        <f t="shared" si="84"/>
        <v>1.6849816849816849E-2</v>
      </c>
      <c r="AM102" s="29">
        <v>31440</v>
      </c>
      <c r="AN102" s="29">
        <v>668</v>
      </c>
      <c r="AQ102" s="70">
        <f t="shared" si="67"/>
        <v>31440</v>
      </c>
      <c r="AR102" s="70">
        <f t="shared" si="68"/>
        <v>668</v>
      </c>
      <c r="AS102" s="70">
        <f t="shared" si="69"/>
        <v>2.1246819338422391E-2</v>
      </c>
      <c r="AT102" s="29">
        <v>23595</v>
      </c>
      <c r="AU102" s="29">
        <v>533</v>
      </c>
      <c r="AV102" s="29"/>
      <c r="AW102" s="29"/>
      <c r="AX102" s="14"/>
      <c r="AY102" s="14"/>
      <c r="AZ102" s="70">
        <f t="shared" si="97"/>
        <v>23595</v>
      </c>
      <c r="BA102" s="70">
        <f t="shared" si="98"/>
        <v>533</v>
      </c>
      <c r="BB102" s="70">
        <f t="shared" si="99"/>
        <v>2.2589531680440773E-2</v>
      </c>
      <c r="BC102" s="29">
        <v>17862</v>
      </c>
      <c r="BD102" s="29">
        <v>326</v>
      </c>
      <c r="BE102" s="29"/>
      <c r="BF102" s="29"/>
      <c r="BG102" s="14"/>
      <c r="BH102" s="14"/>
      <c r="BI102" s="70">
        <f t="shared" si="70"/>
        <v>17862</v>
      </c>
      <c r="BJ102" s="70">
        <f t="shared" si="71"/>
        <v>326</v>
      </c>
      <c r="BK102" s="70">
        <f t="shared" si="72"/>
        <v>1.8251035718284625E-2</v>
      </c>
      <c r="BL102" s="29">
        <v>27222</v>
      </c>
      <c r="BM102" s="29">
        <v>513</v>
      </c>
      <c r="BO102" s="29"/>
      <c r="BP102" s="29"/>
      <c r="BQ102" s="29"/>
      <c r="BR102" s="70">
        <f t="shared" si="85"/>
        <v>27222</v>
      </c>
      <c r="BS102" s="70">
        <f t="shared" si="86"/>
        <v>513</v>
      </c>
      <c r="BT102" s="70">
        <f t="shared" si="87"/>
        <v>1.8845051796341196E-2</v>
      </c>
      <c r="BU102" s="29">
        <v>7098</v>
      </c>
      <c r="BV102" s="29">
        <v>213</v>
      </c>
      <c r="BW102" s="29"/>
      <c r="BX102" s="29"/>
      <c r="BY102" s="29"/>
      <c r="BZ102" s="29"/>
      <c r="CA102" s="70">
        <f t="shared" si="88"/>
        <v>7098</v>
      </c>
      <c r="CB102" s="70">
        <f t="shared" si="89"/>
        <v>213</v>
      </c>
      <c r="CC102" s="70">
        <f t="shared" si="90"/>
        <v>3.0008453085376162E-2</v>
      </c>
      <c r="CD102" s="29">
        <v>11713</v>
      </c>
      <c r="CE102" s="29">
        <v>358</v>
      </c>
      <c r="CG102" s="14"/>
      <c r="CH102" s="29"/>
      <c r="CI102" s="29"/>
      <c r="CJ102" s="70">
        <f t="shared" si="91"/>
        <v>11713</v>
      </c>
      <c r="CK102" s="70">
        <f t="shared" si="92"/>
        <v>358</v>
      </c>
      <c r="CL102" s="70">
        <f t="shared" si="93"/>
        <v>3.0564330231366857E-2</v>
      </c>
      <c r="CM102" s="29">
        <v>7007</v>
      </c>
      <c r="CN102" s="29">
        <v>155</v>
      </c>
      <c r="CO102" s="14"/>
      <c r="CP102" s="14"/>
      <c r="CQ102" s="29"/>
      <c r="CR102" s="29"/>
      <c r="CS102" s="70">
        <f t="shared" si="94"/>
        <v>7007</v>
      </c>
      <c r="CT102" s="70">
        <f t="shared" si="95"/>
        <v>155</v>
      </c>
      <c r="CU102" s="70">
        <f t="shared" si="96"/>
        <v>2.2120736406450691E-2</v>
      </c>
    </row>
    <row r="103" spans="1:99" s="2" customFormat="1" x14ac:dyDescent="0.3">
      <c r="A103" s="46" t="s">
        <v>218</v>
      </c>
      <c r="B103" s="14" t="s">
        <v>63</v>
      </c>
      <c r="C103" s="29">
        <f>234+1001</f>
        <v>1235</v>
      </c>
      <c r="D103" s="29">
        <f>4+47</f>
        <v>51</v>
      </c>
      <c r="E103" s="29"/>
      <c r="F103" s="29"/>
      <c r="G103" s="29"/>
      <c r="H103" s="29"/>
      <c r="I103" s="70">
        <f t="shared" si="73"/>
        <v>1235</v>
      </c>
      <c r="J103" s="70">
        <f t="shared" si="74"/>
        <v>51</v>
      </c>
      <c r="K103" s="70">
        <f t="shared" si="75"/>
        <v>4.1295546558704453E-2</v>
      </c>
      <c r="L103" s="29">
        <v>2301</v>
      </c>
      <c r="M103" s="29">
        <v>192</v>
      </c>
      <c r="N103" s="29"/>
      <c r="O103" s="29"/>
      <c r="P103" s="29"/>
      <c r="Q103" s="29"/>
      <c r="R103" s="70">
        <f t="shared" si="76"/>
        <v>2301</v>
      </c>
      <c r="S103" s="70">
        <f t="shared" si="77"/>
        <v>192</v>
      </c>
      <c r="T103" s="70">
        <f t="shared" si="78"/>
        <v>8.344198174706649E-2</v>
      </c>
      <c r="U103" s="29">
        <v>8034</v>
      </c>
      <c r="V103" s="29">
        <v>284</v>
      </c>
      <c r="W103" s="29"/>
      <c r="X103" s="29"/>
      <c r="Y103" s="29"/>
      <c r="Z103" s="29"/>
      <c r="AA103" s="70">
        <f t="shared" si="79"/>
        <v>8034</v>
      </c>
      <c r="AB103" s="70">
        <f t="shared" si="80"/>
        <v>284</v>
      </c>
      <c r="AC103" s="70">
        <f t="shared" si="81"/>
        <v>3.5349763505103313E-2</v>
      </c>
      <c r="AD103" s="29">
        <v>2223</v>
      </c>
      <c r="AE103" s="29">
        <v>104</v>
      </c>
      <c r="AF103" s="29"/>
      <c r="AG103" s="29"/>
      <c r="AH103" s="29"/>
      <c r="AI103" s="29"/>
      <c r="AJ103" s="70">
        <f t="shared" si="82"/>
        <v>2223</v>
      </c>
      <c r="AK103" s="70">
        <f t="shared" si="83"/>
        <v>104</v>
      </c>
      <c r="AL103" s="70">
        <f t="shared" si="84"/>
        <v>4.6783625730994149E-2</v>
      </c>
      <c r="AM103" s="29"/>
      <c r="AN103" s="29"/>
      <c r="AQ103" s="70">
        <f t="shared" si="67"/>
        <v>0</v>
      </c>
      <c r="AR103" s="70">
        <f t="shared" si="68"/>
        <v>0</v>
      </c>
      <c r="AS103" s="70" t="str">
        <f t="shared" si="69"/>
        <v/>
      </c>
      <c r="AT103" s="29"/>
      <c r="AU103" s="29"/>
      <c r="AV103" s="29"/>
      <c r="AW103" s="29"/>
      <c r="AX103" s="14"/>
      <c r="AY103" s="14"/>
      <c r="AZ103" s="70">
        <f t="shared" si="97"/>
        <v>0</v>
      </c>
      <c r="BA103" s="70">
        <f t="shared" si="98"/>
        <v>0</v>
      </c>
      <c r="BB103" s="70" t="str">
        <f t="shared" si="99"/>
        <v/>
      </c>
      <c r="BC103" s="29"/>
      <c r="BD103" s="29"/>
      <c r="BE103" s="29"/>
      <c r="BF103" s="29"/>
      <c r="BG103" s="14"/>
      <c r="BH103" s="14"/>
      <c r="BI103" s="70">
        <f t="shared" si="70"/>
        <v>0</v>
      </c>
      <c r="BJ103" s="70">
        <f t="shared" si="71"/>
        <v>0</v>
      </c>
      <c r="BK103" s="70" t="str">
        <f t="shared" si="72"/>
        <v/>
      </c>
      <c r="BL103" s="29"/>
      <c r="BM103" s="29"/>
      <c r="BO103" s="29"/>
      <c r="BP103" s="29"/>
      <c r="BQ103" s="29"/>
      <c r="BR103" s="70">
        <f t="shared" si="85"/>
        <v>0</v>
      </c>
      <c r="BS103" s="70">
        <f t="shared" si="86"/>
        <v>0</v>
      </c>
      <c r="BT103" s="70" t="str">
        <f t="shared" si="87"/>
        <v/>
      </c>
      <c r="BU103" s="29"/>
      <c r="BV103" s="29"/>
      <c r="BW103" s="29"/>
      <c r="BX103" s="29"/>
      <c r="BY103" s="29"/>
      <c r="BZ103" s="29"/>
      <c r="CA103" s="70">
        <f t="shared" si="88"/>
        <v>0</v>
      </c>
      <c r="CB103" s="70">
        <f t="shared" si="89"/>
        <v>0</v>
      </c>
      <c r="CC103" s="70" t="str">
        <f t="shared" si="90"/>
        <v/>
      </c>
      <c r="CD103" s="29"/>
      <c r="CE103" s="29"/>
      <c r="CG103" s="14"/>
      <c r="CH103" s="29"/>
      <c r="CI103" s="29"/>
      <c r="CJ103" s="70">
        <f t="shared" si="91"/>
        <v>0</v>
      </c>
      <c r="CK103" s="70">
        <f t="shared" si="92"/>
        <v>0</v>
      </c>
      <c r="CL103" s="70" t="str">
        <f t="shared" si="93"/>
        <v/>
      </c>
      <c r="CM103" s="29"/>
      <c r="CN103" s="29"/>
      <c r="CO103" s="14"/>
      <c r="CP103" s="14"/>
      <c r="CQ103" s="29"/>
      <c r="CR103" s="29"/>
      <c r="CS103" s="70">
        <f t="shared" si="94"/>
        <v>0</v>
      </c>
      <c r="CT103" s="70">
        <f t="shared" si="95"/>
        <v>0</v>
      </c>
      <c r="CU103" s="70" t="str">
        <f t="shared" si="96"/>
        <v/>
      </c>
    </row>
    <row r="104" spans="1:99" s="2" customFormat="1" x14ac:dyDescent="0.3">
      <c r="A104" s="46" t="s">
        <v>47</v>
      </c>
      <c r="B104" s="14" t="s">
        <v>63</v>
      </c>
      <c r="C104" s="29"/>
      <c r="D104" s="29"/>
      <c r="E104" s="29"/>
      <c r="F104" s="29"/>
      <c r="G104" s="29"/>
      <c r="H104" s="29"/>
      <c r="I104" s="70">
        <f t="shared" si="73"/>
        <v>0</v>
      </c>
      <c r="J104" s="70">
        <f t="shared" si="74"/>
        <v>0</v>
      </c>
      <c r="K104" s="70" t="str">
        <f t="shared" si="75"/>
        <v/>
      </c>
      <c r="L104" s="29">
        <v>1287</v>
      </c>
      <c r="M104" s="29">
        <v>120</v>
      </c>
      <c r="N104" s="29"/>
      <c r="O104" s="29"/>
      <c r="P104" s="29"/>
      <c r="Q104" s="29"/>
      <c r="R104" s="70">
        <f t="shared" si="76"/>
        <v>1287</v>
      </c>
      <c r="S104" s="70">
        <f t="shared" si="77"/>
        <v>120</v>
      </c>
      <c r="T104" s="70">
        <f t="shared" si="78"/>
        <v>9.3240093240093247E-2</v>
      </c>
      <c r="U104" s="29"/>
      <c r="V104" s="29"/>
      <c r="W104" s="29"/>
      <c r="X104" s="29"/>
      <c r="Y104" s="29"/>
      <c r="Z104" s="29"/>
      <c r="AA104" s="70">
        <f t="shared" si="79"/>
        <v>0</v>
      </c>
      <c r="AB104" s="70">
        <f t="shared" si="80"/>
        <v>0</v>
      </c>
      <c r="AC104" s="70" t="str">
        <f t="shared" si="81"/>
        <v/>
      </c>
      <c r="AD104" s="29">
        <v>1196</v>
      </c>
      <c r="AE104" s="29">
        <v>121</v>
      </c>
      <c r="AF104" s="29"/>
      <c r="AG104" s="29"/>
      <c r="AH104" s="29"/>
      <c r="AI104" s="29"/>
      <c r="AJ104" s="70">
        <f t="shared" si="82"/>
        <v>1196</v>
      </c>
      <c r="AK104" s="70">
        <f t="shared" si="83"/>
        <v>121</v>
      </c>
      <c r="AL104" s="70">
        <f t="shared" si="84"/>
        <v>0.10117056856187291</v>
      </c>
      <c r="AM104" s="29">
        <v>533</v>
      </c>
      <c r="AN104" s="29">
        <v>65</v>
      </c>
      <c r="AQ104" s="70">
        <f t="shared" si="67"/>
        <v>533</v>
      </c>
      <c r="AR104" s="70">
        <f t="shared" si="68"/>
        <v>65</v>
      </c>
      <c r="AS104" s="70">
        <f t="shared" si="69"/>
        <v>0.12195121951219512</v>
      </c>
      <c r="AT104" s="29">
        <v>1040</v>
      </c>
      <c r="AU104" s="29">
        <v>140</v>
      </c>
      <c r="AV104" s="29"/>
      <c r="AW104" s="29"/>
      <c r="AX104" s="14"/>
      <c r="AY104" s="14"/>
      <c r="AZ104" s="70">
        <f t="shared" si="97"/>
        <v>1040</v>
      </c>
      <c r="BA104" s="70">
        <f t="shared" si="98"/>
        <v>140</v>
      </c>
      <c r="BB104" s="70">
        <f t="shared" si="99"/>
        <v>0.13461538461538461</v>
      </c>
      <c r="BC104" s="29">
        <v>2132</v>
      </c>
      <c r="BD104" s="29">
        <v>189</v>
      </c>
      <c r="BE104" s="29"/>
      <c r="BF104" s="29"/>
      <c r="BG104" s="14"/>
      <c r="BH104" s="14"/>
      <c r="BI104" s="70">
        <f t="shared" si="70"/>
        <v>2132</v>
      </c>
      <c r="BJ104" s="70">
        <f t="shared" si="71"/>
        <v>189</v>
      </c>
      <c r="BK104" s="70">
        <f t="shared" si="72"/>
        <v>8.8649155722326456E-2</v>
      </c>
      <c r="BL104" s="29"/>
      <c r="BM104" s="29">
        <v>260</v>
      </c>
      <c r="BO104" s="29"/>
      <c r="BP104" s="29"/>
      <c r="BQ104" s="29"/>
      <c r="BR104" s="70">
        <f t="shared" si="85"/>
        <v>0</v>
      </c>
      <c r="BS104" s="70">
        <f t="shared" si="86"/>
        <v>260</v>
      </c>
      <c r="BT104" s="70" t="str">
        <f t="shared" si="87"/>
        <v/>
      </c>
      <c r="BU104" s="29"/>
      <c r="BV104" s="29"/>
      <c r="BW104" s="29"/>
      <c r="BX104" s="29"/>
      <c r="BY104" s="29"/>
      <c r="BZ104" s="29"/>
      <c r="CA104" s="70">
        <f t="shared" si="88"/>
        <v>0</v>
      </c>
      <c r="CB104" s="70">
        <f t="shared" si="89"/>
        <v>0</v>
      </c>
      <c r="CC104" s="70" t="str">
        <f t="shared" si="90"/>
        <v/>
      </c>
      <c r="CD104" s="29">
        <v>2405</v>
      </c>
      <c r="CE104" s="29">
        <v>199</v>
      </c>
      <c r="CG104" s="14"/>
      <c r="CH104" s="29"/>
      <c r="CI104" s="29"/>
      <c r="CJ104" s="70">
        <f t="shared" si="91"/>
        <v>2405</v>
      </c>
      <c r="CK104" s="70">
        <f t="shared" si="92"/>
        <v>199</v>
      </c>
      <c r="CL104" s="70">
        <f t="shared" si="93"/>
        <v>8.2744282744282749E-2</v>
      </c>
      <c r="CM104" s="29">
        <v>6604</v>
      </c>
      <c r="CN104" s="29">
        <v>555</v>
      </c>
      <c r="CO104" s="14"/>
      <c r="CP104" s="14"/>
      <c r="CQ104" s="29"/>
      <c r="CR104" s="29"/>
      <c r="CS104" s="70">
        <f t="shared" si="94"/>
        <v>6604</v>
      </c>
      <c r="CT104" s="70">
        <f t="shared" si="95"/>
        <v>555</v>
      </c>
      <c r="CU104" s="70">
        <f t="shared" si="96"/>
        <v>8.4039975772259232E-2</v>
      </c>
    </row>
    <row r="105" spans="1:99" s="2" customFormat="1" ht="15" customHeight="1" x14ac:dyDescent="0.3">
      <c r="A105" s="46" t="s">
        <v>43</v>
      </c>
      <c r="B105" s="14" t="s">
        <v>63</v>
      </c>
      <c r="C105" s="29"/>
      <c r="D105" s="29"/>
      <c r="E105" s="29"/>
      <c r="F105" s="29"/>
      <c r="G105" s="29"/>
      <c r="H105" s="29"/>
      <c r="I105" s="70">
        <f t="shared" si="73"/>
        <v>0</v>
      </c>
      <c r="J105" s="70">
        <f t="shared" si="74"/>
        <v>0</v>
      </c>
      <c r="K105" s="70" t="str">
        <f t="shared" si="75"/>
        <v/>
      </c>
      <c r="L105" s="29">
        <v>17986</v>
      </c>
      <c r="M105" s="29">
        <v>1248</v>
      </c>
      <c r="N105" s="29"/>
      <c r="O105" s="29"/>
      <c r="P105" s="29"/>
      <c r="Q105" s="29"/>
      <c r="R105" s="70">
        <f t="shared" si="76"/>
        <v>17986</v>
      </c>
      <c r="S105" s="70">
        <f t="shared" si="77"/>
        <v>1248</v>
      </c>
      <c r="T105" s="70">
        <f t="shared" si="78"/>
        <v>6.9387301234293333E-2</v>
      </c>
      <c r="U105" s="29">
        <v>17309</v>
      </c>
      <c r="V105" s="29">
        <v>1069</v>
      </c>
      <c r="W105" s="29"/>
      <c r="X105" s="29"/>
      <c r="Y105" s="29"/>
      <c r="Z105" s="29"/>
      <c r="AA105" s="70">
        <f t="shared" si="79"/>
        <v>17309</v>
      </c>
      <c r="AB105" s="70">
        <f t="shared" si="80"/>
        <v>1069</v>
      </c>
      <c r="AC105" s="70">
        <f t="shared" si="81"/>
        <v>6.1759778150095326E-2</v>
      </c>
      <c r="AD105" s="29">
        <v>17108</v>
      </c>
      <c r="AE105" s="29">
        <v>1243</v>
      </c>
      <c r="AF105" s="29"/>
      <c r="AG105" s="29"/>
      <c r="AH105" s="29"/>
      <c r="AI105" s="29"/>
      <c r="AJ105" s="70">
        <f t="shared" si="82"/>
        <v>17108</v>
      </c>
      <c r="AK105" s="70">
        <f t="shared" si="83"/>
        <v>1243</v>
      </c>
      <c r="AL105" s="70">
        <f t="shared" si="84"/>
        <v>7.2656067336918401E-2</v>
      </c>
      <c r="AM105" s="29">
        <v>17764</v>
      </c>
      <c r="AN105" s="29">
        <v>1349</v>
      </c>
      <c r="AQ105" s="70">
        <f t="shared" si="67"/>
        <v>17764</v>
      </c>
      <c r="AR105" s="70">
        <f t="shared" si="68"/>
        <v>1349</v>
      </c>
      <c r="AS105" s="70">
        <f t="shared" si="69"/>
        <v>7.5940103580274712E-2</v>
      </c>
      <c r="AT105" s="29">
        <v>8755</v>
      </c>
      <c r="AU105" s="29">
        <v>779</v>
      </c>
      <c r="AV105" s="29"/>
      <c r="AW105" s="29"/>
      <c r="AX105" s="14"/>
      <c r="AY105" s="14"/>
      <c r="AZ105" s="70">
        <f t="shared" si="97"/>
        <v>8755</v>
      </c>
      <c r="BA105" s="70">
        <f t="shared" si="98"/>
        <v>779</v>
      </c>
      <c r="BB105" s="70">
        <f t="shared" si="99"/>
        <v>8.8977727013135346E-2</v>
      </c>
      <c r="BC105" s="29">
        <v>27566</v>
      </c>
      <c r="BD105" s="29">
        <v>1413</v>
      </c>
      <c r="BE105" s="29"/>
      <c r="BF105" s="29"/>
      <c r="BG105" s="14"/>
      <c r="BH105" s="14"/>
      <c r="BI105" s="70">
        <f t="shared" si="70"/>
        <v>27566</v>
      </c>
      <c r="BJ105" s="70">
        <f t="shared" si="71"/>
        <v>1413</v>
      </c>
      <c r="BK105" s="70">
        <f t="shared" si="72"/>
        <v>5.1258797068852932E-2</v>
      </c>
      <c r="BL105" s="29">
        <v>13708</v>
      </c>
      <c r="BM105" s="29">
        <v>899</v>
      </c>
      <c r="BO105" s="29"/>
      <c r="BP105" s="29"/>
      <c r="BQ105" s="29"/>
      <c r="BR105" s="70">
        <f t="shared" si="85"/>
        <v>13708</v>
      </c>
      <c r="BS105" s="70">
        <f t="shared" si="86"/>
        <v>899</v>
      </c>
      <c r="BT105" s="70">
        <f t="shared" si="87"/>
        <v>6.5582141814998537E-2</v>
      </c>
      <c r="BU105" s="29">
        <v>14716</v>
      </c>
      <c r="BV105" s="29">
        <v>1225</v>
      </c>
      <c r="BW105" s="29"/>
      <c r="BX105" s="29"/>
      <c r="BY105" s="29"/>
      <c r="BZ105" s="29"/>
      <c r="CA105" s="70">
        <f t="shared" si="88"/>
        <v>14716</v>
      </c>
      <c r="CB105" s="70">
        <f t="shared" si="89"/>
        <v>1225</v>
      </c>
      <c r="CC105" s="70">
        <f t="shared" si="90"/>
        <v>8.3242729002446322E-2</v>
      </c>
      <c r="CD105" s="29">
        <v>13858</v>
      </c>
      <c r="CE105" s="29">
        <v>1141</v>
      </c>
      <c r="CG105" s="14"/>
      <c r="CH105" s="29"/>
      <c r="CI105" s="29"/>
      <c r="CJ105" s="70">
        <f t="shared" si="91"/>
        <v>13858</v>
      </c>
      <c r="CK105" s="70">
        <f t="shared" si="92"/>
        <v>1141</v>
      </c>
      <c r="CL105" s="70">
        <f t="shared" si="93"/>
        <v>8.2335113291961318E-2</v>
      </c>
      <c r="CM105" s="29">
        <v>35505</v>
      </c>
      <c r="CN105" s="29">
        <v>1115</v>
      </c>
      <c r="CO105" s="14"/>
      <c r="CP105" s="14"/>
      <c r="CQ105" s="29"/>
      <c r="CR105" s="29"/>
      <c r="CS105" s="70">
        <f t="shared" si="94"/>
        <v>35505</v>
      </c>
      <c r="CT105" s="70">
        <f t="shared" si="95"/>
        <v>1115</v>
      </c>
      <c r="CU105" s="70">
        <f t="shared" si="96"/>
        <v>3.140402760174623E-2</v>
      </c>
    </row>
    <row r="106" spans="1:99" s="2" customFormat="1" x14ac:dyDescent="0.3">
      <c r="A106" s="46" t="s">
        <v>94</v>
      </c>
      <c r="B106" s="14" t="s">
        <v>63</v>
      </c>
      <c r="C106" s="29">
        <v>76765</v>
      </c>
      <c r="D106" s="29">
        <v>428</v>
      </c>
      <c r="E106" s="29"/>
      <c r="F106" s="29"/>
      <c r="G106" s="29"/>
      <c r="H106" s="29"/>
      <c r="I106" s="70">
        <f t="shared" si="73"/>
        <v>76765</v>
      </c>
      <c r="J106" s="70">
        <f t="shared" si="74"/>
        <v>428</v>
      </c>
      <c r="K106" s="70">
        <f t="shared" si="75"/>
        <v>5.5754575652966843E-3</v>
      </c>
      <c r="L106" s="29">
        <v>137163</v>
      </c>
      <c r="M106" s="29">
        <v>818</v>
      </c>
      <c r="N106" s="29"/>
      <c r="O106" s="29"/>
      <c r="P106" s="29"/>
      <c r="Q106" s="29"/>
      <c r="R106" s="70">
        <f t="shared" si="76"/>
        <v>137163</v>
      </c>
      <c r="S106" s="70">
        <f t="shared" si="77"/>
        <v>818</v>
      </c>
      <c r="T106" s="70">
        <f t="shared" si="78"/>
        <v>5.9637074138069301E-3</v>
      </c>
      <c r="U106" s="29">
        <v>64081</v>
      </c>
      <c r="V106" s="29">
        <v>341</v>
      </c>
      <c r="W106" s="29"/>
      <c r="X106" s="29"/>
      <c r="Y106" s="29"/>
      <c r="Z106" s="29"/>
      <c r="AA106" s="70">
        <f t="shared" si="79"/>
        <v>64081</v>
      </c>
      <c r="AB106" s="70">
        <f t="shared" si="80"/>
        <v>341</v>
      </c>
      <c r="AC106" s="70">
        <f t="shared" si="81"/>
        <v>5.3213901156348997E-3</v>
      </c>
      <c r="AD106" s="29">
        <v>69316</v>
      </c>
      <c r="AE106" s="29">
        <v>486</v>
      </c>
      <c r="AF106" s="29"/>
      <c r="AG106" s="29"/>
      <c r="AH106" s="29"/>
      <c r="AI106" s="29"/>
      <c r="AJ106" s="70">
        <f t="shared" si="82"/>
        <v>69316</v>
      </c>
      <c r="AK106" s="70">
        <f t="shared" si="83"/>
        <v>486</v>
      </c>
      <c r="AL106" s="70">
        <f t="shared" si="84"/>
        <v>7.0113682266720522E-3</v>
      </c>
      <c r="AM106" s="29">
        <v>48896</v>
      </c>
      <c r="AN106" s="29">
        <v>418</v>
      </c>
      <c r="AQ106" s="70">
        <f t="shared" si="67"/>
        <v>48896</v>
      </c>
      <c r="AR106" s="70">
        <f t="shared" si="68"/>
        <v>418</v>
      </c>
      <c r="AS106" s="70">
        <f t="shared" si="69"/>
        <v>8.5487565445026177E-3</v>
      </c>
      <c r="AT106" s="29">
        <v>65162</v>
      </c>
      <c r="AU106" s="29">
        <v>352</v>
      </c>
      <c r="AV106" s="29"/>
      <c r="AW106" s="29"/>
      <c r="AX106" s="14"/>
      <c r="AY106" s="14"/>
      <c r="AZ106" s="70">
        <f t="shared" si="97"/>
        <v>65162</v>
      </c>
      <c r="BA106" s="70">
        <f t="shared" si="98"/>
        <v>352</v>
      </c>
      <c r="BB106" s="70">
        <f t="shared" si="99"/>
        <v>5.4019213652128544E-3</v>
      </c>
      <c r="BC106" s="29">
        <v>46462</v>
      </c>
      <c r="BD106" s="29">
        <v>280</v>
      </c>
      <c r="BE106" s="29"/>
      <c r="BF106" s="29"/>
      <c r="BG106" s="14"/>
      <c r="BH106" s="14"/>
      <c r="BI106" s="70">
        <f t="shared" si="70"/>
        <v>46462</v>
      </c>
      <c r="BJ106" s="70">
        <f t="shared" si="71"/>
        <v>280</v>
      </c>
      <c r="BK106" s="70">
        <f t="shared" si="72"/>
        <v>6.0264302010244932E-3</v>
      </c>
      <c r="BL106" s="29">
        <v>12272</v>
      </c>
      <c r="BM106" s="29">
        <v>80</v>
      </c>
      <c r="BO106" s="14"/>
      <c r="BP106" s="29"/>
      <c r="BQ106" s="29"/>
      <c r="BR106" s="70">
        <f t="shared" si="85"/>
        <v>12272</v>
      </c>
      <c r="BS106" s="70">
        <f t="shared" si="86"/>
        <v>80</v>
      </c>
      <c r="BT106" s="70">
        <f t="shared" si="87"/>
        <v>6.51890482398957E-3</v>
      </c>
      <c r="BU106" s="29">
        <v>14196</v>
      </c>
      <c r="BV106" s="29">
        <v>70</v>
      </c>
      <c r="BW106" s="14"/>
      <c r="BX106" s="14"/>
      <c r="BY106" s="29"/>
      <c r="BZ106" s="29"/>
      <c r="CA106" s="70">
        <f t="shared" si="88"/>
        <v>14196</v>
      </c>
      <c r="CB106" s="70">
        <f t="shared" si="89"/>
        <v>70</v>
      </c>
      <c r="CC106" s="70">
        <f t="shared" si="90"/>
        <v>4.9309664694280079E-3</v>
      </c>
      <c r="CD106" s="29">
        <v>13650</v>
      </c>
      <c r="CE106" s="29">
        <v>84</v>
      </c>
      <c r="CG106" s="14"/>
      <c r="CH106" s="29"/>
      <c r="CI106" s="29"/>
      <c r="CJ106" s="70">
        <f t="shared" si="91"/>
        <v>13650</v>
      </c>
      <c r="CK106" s="70">
        <f t="shared" si="92"/>
        <v>84</v>
      </c>
      <c r="CL106" s="70">
        <f t="shared" si="93"/>
        <v>6.1538461538461538E-3</v>
      </c>
      <c r="CM106" s="29">
        <v>11926</v>
      </c>
      <c r="CN106" s="29">
        <v>168</v>
      </c>
      <c r="CO106" s="14"/>
      <c r="CP106" s="14"/>
      <c r="CQ106" s="29"/>
      <c r="CR106" s="29"/>
      <c r="CS106" s="70">
        <f t="shared" si="94"/>
        <v>11926</v>
      </c>
      <c r="CT106" s="70">
        <f t="shared" si="95"/>
        <v>168</v>
      </c>
      <c r="CU106" s="70">
        <f t="shared" si="96"/>
        <v>1.4086869025658226E-2</v>
      </c>
    </row>
    <row r="107" spans="1:99" s="2" customFormat="1" ht="15" customHeight="1" x14ac:dyDescent="0.3">
      <c r="A107" s="46" t="s">
        <v>44</v>
      </c>
      <c r="B107" s="14" t="s">
        <v>63</v>
      </c>
      <c r="C107" s="29">
        <v>4771</v>
      </c>
      <c r="D107" s="29">
        <v>102</v>
      </c>
      <c r="E107" s="29"/>
      <c r="F107" s="29"/>
      <c r="G107" s="29"/>
      <c r="H107" s="29"/>
      <c r="I107" s="70">
        <f t="shared" si="73"/>
        <v>4771</v>
      </c>
      <c r="J107" s="70">
        <f t="shared" si="74"/>
        <v>102</v>
      </c>
      <c r="K107" s="70">
        <f t="shared" si="75"/>
        <v>2.137916579333473E-2</v>
      </c>
      <c r="L107" s="29">
        <v>780</v>
      </c>
      <c r="M107" s="29">
        <v>15</v>
      </c>
      <c r="N107" s="29"/>
      <c r="O107" s="29"/>
      <c r="P107" s="29"/>
      <c r="Q107" s="29"/>
      <c r="R107" s="70">
        <f t="shared" si="76"/>
        <v>780</v>
      </c>
      <c r="S107" s="70">
        <f t="shared" si="77"/>
        <v>15</v>
      </c>
      <c r="T107" s="70">
        <f t="shared" si="78"/>
        <v>1.9230769230769232E-2</v>
      </c>
      <c r="U107" s="29"/>
      <c r="V107" s="29"/>
      <c r="W107" s="29"/>
      <c r="X107" s="29"/>
      <c r="Y107" s="29"/>
      <c r="Z107" s="29"/>
      <c r="AA107" s="70">
        <f t="shared" si="79"/>
        <v>0</v>
      </c>
      <c r="AB107" s="70">
        <f t="shared" si="80"/>
        <v>0</v>
      </c>
      <c r="AC107" s="70" t="str">
        <f t="shared" si="81"/>
        <v/>
      </c>
      <c r="AD107" s="29"/>
      <c r="AE107" s="29"/>
      <c r="AF107" s="29"/>
      <c r="AG107" s="29"/>
      <c r="AH107" s="29"/>
      <c r="AI107" s="29"/>
      <c r="AJ107" s="70">
        <f t="shared" si="82"/>
        <v>0</v>
      </c>
      <c r="AK107" s="70">
        <f t="shared" si="83"/>
        <v>0</v>
      </c>
      <c r="AL107" s="70" t="str">
        <f t="shared" si="84"/>
        <v/>
      </c>
      <c r="AM107" s="29">
        <v>8755</v>
      </c>
      <c r="AN107" s="29">
        <v>17</v>
      </c>
      <c r="AQ107" s="70">
        <f t="shared" si="67"/>
        <v>8755</v>
      </c>
      <c r="AR107" s="70">
        <f t="shared" si="68"/>
        <v>17</v>
      </c>
      <c r="AS107" s="70">
        <f t="shared" si="69"/>
        <v>1.9417475728155339E-3</v>
      </c>
      <c r="AT107" s="29">
        <v>11303</v>
      </c>
      <c r="AU107" s="29">
        <v>250</v>
      </c>
      <c r="AV107" s="29"/>
      <c r="AW107" s="29"/>
      <c r="AX107" s="14"/>
      <c r="AY107" s="14"/>
      <c r="AZ107" s="70">
        <f t="shared" si="97"/>
        <v>11303</v>
      </c>
      <c r="BA107" s="70">
        <f t="shared" si="98"/>
        <v>250</v>
      </c>
      <c r="BB107" s="70">
        <f t="shared" si="99"/>
        <v>2.2118021764133414E-2</v>
      </c>
      <c r="BC107" s="29">
        <v>6708</v>
      </c>
      <c r="BD107" s="29">
        <v>240</v>
      </c>
      <c r="BE107" s="29"/>
      <c r="BF107" s="29"/>
      <c r="BG107" s="14"/>
      <c r="BH107" s="14"/>
      <c r="BI107" s="70">
        <f t="shared" si="70"/>
        <v>6708</v>
      </c>
      <c r="BJ107" s="70">
        <f t="shared" si="71"/>
        <v>240</v>
      </c>
      <c r="BK107" s="70">
        <f t="shared" si="72"/>
        <v>3.5778175313059032E-2</v>
      </c>
      <c r="BL107" s="29">
        <v>2418</v>
      </c>
      <c r="BM107" s="29">
        <v>86</v>
      </c>
      <c r="BO107" s="14"/>
      <c r="BP107" s="29"/>
      <c r="BQ107" s="29"/>
      <c r="BR107" s="70">
        <f t="shared" si="85"/>
        <v>2418</v>
      </c>
      <c r="BS107" s="70">
        <f t="shared" si="86"/>
        <v>86</v>
      </c>
      <c r="BT107" s="70">
        <f t="shared" si="87"/>
        <v>3.556658395368073E-2</v>
      </c>
      <c r="BU107" s="29">
        <v>14898</v>
      </c>
      <c r="BV107" s="29">
        <v>267</v>
      </c>
      <c r="BW107" s="14"/>
      <c r="BX107" s="14"/>
      <c r="BY107" s="29"/>
      <c r="BZ107" s="29"/>
      <c r="CA107" s="70">
        <f t="shared" si="88"/>
        <v>14898</v>
      </c>
      <c r="CB107" s="70">
        <f t="shared" si="89"/>
        <v>267</v>
      </c>
      <c r="CC107" s="70">
        <f t="shared" si="90"/>
        <v>1.7921868707209021E-2</v>
      </c>
      <c r="CD107" s="29">
        <v>6032</v>
      </c>
      <c r="CE107" s="29">
        <v>88</v>
      </c>
      <c r="CG107" s="14"/>
      <c r="CH107" s="29"/>
      <c r="CI107" s="29"/>
      <c r="CJ107" s="70">
        <f t="shared" si="91"/>
        <v>6032</v>
      </c>
      <c r="CK107" s="70">
        <f t="shared" si="92"/>
        <v>88</v>
      </c>
      <c r="CL107" s="70">
        <f t="shared" si="93"/>
        <v>1.4588859416445624E-2</v>
      </c>
      <c r="CM107" s="29">
        <v>19415</v>
      </c>
      <c r="CN107" s="29">
        <v>198</v>
      </c>
      <c r="CO107" s="14"/>
      <c r="CP107" s="14"/>
      <c r="CQ107" s="29"/>
      <c r="CR107" s="29"/>
      <c r="CS107" s="70">
        <f t="shared" si="94"/>
        <v>19415</v>
      </c>
      <c r="CT107" s="70">
        <f t="shared" si="95"/>
        <v>198</v>
      </c>
      <c r="CU107" s="70">
        <f t="shared" si="96"/>
        <v>1.0198300283286119E-2</v>
      </c>
    </row>
    <row r="108" spans="1:99" s="2" customFormat="1" ht="15" customHeight="1" x14ac:dyDescent="0.3">
      <c r="A108" s="46" t="s">
        <v>147</v>
      </c>
      <c r="B108" s="14" t="s">
        <v>63</v>
      </c>
      <c r="C108" s="29"/>
      <c r="D108" s="29"/>
      <c r="E108" s="29"/>
      <c r="F108" s="29"/>
      <c r="G108" s="29"/>
      <c r="H108" s="29"/>
      <c r="I108" s="70">
        <f t="shared" si="73"/>
        <v>0</v>
      </c>
      <c r="J108" s="70">
        <f t="shared" si="74"/>
        <v>0</v>
      </c>
      <c r="K108" s="70" t="str">
        <f t="shared" si="75"/>
        <v/>
      </c>
      <c r="L108" s="29"/>
      <c r="M108" s="29"/>
      <c r="N108" s="29"/>
      <c r="O108" s="29"/>
      <c r="P108" s="29"/>
      <c r="Q108" s="29"/>
      <c r="R108" s="70">
        <f t="shared" si="76"/>
        <v>0</v>
      </c>
      <c r="S108" s="70">
        <f t="shared" si="77"/>
        <v>0</v>
      </c>
      <c r="T108" s="70" t="str">
        <f t="shared" si="78"/>
        <v/>
      </c>
      <c r="U108" s="29"/>
      <c r="V108" s="29"/>
      <c r="W108" s="29"/>
      <c r="X108" s="29"/>
      <c r="Y108" s="29"/>
      <c r="Z108" s="29"/>
      <c r="AA108" s="70">
        <f t="shared" si="79"/>
        <v>0</v>
      </c>
      <c r="AB108" s="70">
        <f t="shared" si="80"/>
        <v>0</v>
      </c>
      <c r="AC108" s="70" t="str">
        <f t="shared" si="81"/>
        <v/>
      </c>
      <c r="AD108" s="29"/>
      <c r="AE108" s="29"/>
      <c r="AF108" s="29"/>
      <c r="AG108" s="29"/>
      <c r="AH108" s="29"/>
      <c r="AI108" s="29"/>
      <c r="AJ108" s="70">
        <f t="shared" si="82"/>
        <v>0</v>
      </c>
      <c r="AK108" s="70">
        <f t="shared" si="83"/>
        <v>0</v>
      </c>
      <c r="AL108" s="70" t="str">
        <f t="shared" si="84"/>
        <v/>
      </c>
      <c r="AM108" s="29"/>
      <c r="AN108" s="29"/>
      <c r="AQ108" s="70">
        <f t="shared" si="67"/>
        <v>0</v>
      </c>
      <c r="AR108" s="70">
        <f t="shared" si="68"/>
        <v>0</v>
      </c>
      <c r="AS108" s="70" t="str">
        <f t="shared" si="69"/>
        <v/>
      </c>
      <c r="AT108" s="29"/>
      <c r="AU108" s="29"/>
      <c r="AV108" s="29"/>
      <c r="AW108" s="29"/>
      <c r="AX108" s="14"/>
      <c r="AY108" s="14"/>
      <c r="AZ108" s="70">
        <f t="shared" si="97"/>
        <v>0</v>
      </c>
      <c r="BA108" s="70">
        <f t="shared" si="98"/>
        <v>0</v>
      </c>
      <c r="BB108" s="70" t="str">
        <f t="shared" si="99"/>
        <v/>
      </c>
      <c r="BC108" s="29"/>
      <c r="BD108" s="29"/>
      <c r="BE108" s="29"/>
      <c r="BF108" s="29"/>
      <c r="BG108" s="14"/>
      <c r="BH108" s="14"/>
      <c r="BI108" s="70">
        <f t="shared" si="70"/>
        <v>0</v>
      </c>
      <c r="BJ108" s="70">
        <f t="shared" si="71"/>
        <v>0</v>
      </c>
      <c r="BK108" s="70" t="str">
        <f t="shared" si="72"/>
        <v/>
      </c>
      <c r="BL108" s="29"/>
      <c r="BM108" s="29"/>
      <c r="BO108" s="14"/>
      <c r="BP108" s="29"/>
      <c r="BQ108" s="29"/>
      <c r="BR108" s="70">
        <f t="shared" si="85"/>
        <v>0</v>
      </c>
      <c r="BS108" s="70">
        <f t="shared" si="86"/>
        <v>0</v>
      </c>
      <c r="BT108" s="70" t="str">
        <f t="shared" si="87"/>
        <v/>
      </c>
      <c r="BU108" s="29"/>
      <c r="BV108" s="29"/>
      <c r="BW108" s="14"/>
      <c r="BX108" s="14"/>
      <c r="BY108" s="29"/>
      <c r="BZ108" s="29"/>
      <c r="CA108" s="70">
        <f t="shared" si="88"/>
        <v>0</v>
      </c>
      <c r="CB108" s="70">
        <f t="shared" si="89"/>
        <v>0</v>
      </c>
      <c r="CC108" s="70" t="str">
        <f t="shared" si="90"/>
        <v/>
      </c>
      <c r="CD108" s="29">
        <v>22035</v>
      </c>
      <c r="CE108" s="29">
        <v>319</v>
      </c>
      <c r="CG108" s="14"/>
      <c r="CH108" s="29"/>
      <c r="CI108" s="29"/>
      <c r="CJ108" s="70">
        <f t="shared" si="91"/>
        <v>22035</v>
      </c>
      <c r="CK108" s="70">
        <f t="shared" si="92"/>
        <v>319</v>
      </c>
      <c r="CL108" s="70">
        <f t="shared" si="93"/>
        <v>1.4476968459269345E-2</v>
      </c>
      <c r="CM108" s="29">
        <v>10237</v>
      </c>
      <c r="CN108" s="29">
        <v>15</v>
      </c>
      <c r="CO108" s="14"/>
      <c r="CP108" s="14"/>
      <c r="CQ108" s="29"/>
      <c r="CR108" s="29"/>
      <c r="CS108" s="70">
        <f t="shared" si="94"/>
        <v>10237</v>
      </c>
      <c r="CT108" s="70">
        <f t="shared" si="95"/>
        <v>15</v>
      </c>
      <c r="CU108" s="70">
        <f t="shared" si="96"/>
        <v>1.4652730292077757E-3</v>
      </c>
    </row>
    <row r="109" spans="1:99" s="2" customFormat="1" x14ac:dyDescent="0.3">
      <c r="A109" s="46" t="s">
        <v>49</v>
      </c>
      <c r="B109" s="14" t="s">
        <v>63</v>
      </c>
      <c r="C109" s="29">
        <v>370</v>
      </c>
      <c r="D109" s="29">
        <v>96</v>
      </c>
      <c r="E109" s="29"/>
      <c r="F109" s="29"/>
      <c r="G109" s="29"/>
      <c r="H109" s="29"/>
      <c r="I109" s="70">
        <f t="shared" si="73"/>
        <v>370</v>
      </c>
      <c r="J109" s="70">
        <f t="shared" si="74"/>
        <v>96</v>
      </c>
      <c r="K109" s="70">
        <f t="shared" si="75"/>
        <v>0.25945945945945947</v>
      </c>
      <c r="L109" s="29">
        <v>2977</v>
      </c>
      <c r="M109" s="29">
        <v>1580</v>
      </c>
      <c r="N109" s="29"/>
      <c r="O109" s="29"/>
      <c r="P109" s="29"/>
      <c r="Q109" s="29"/>
      <c r="R109" s="70">
        <f t="shared" si="76"/>
        <v>2977</v>
      </c>
      <c r="S109" s="70">
        <f t="shared" si="77"/>
        <v>1580</v>
      </c>
      <c r="T109" s="70">
        <f t="shared" si="78"/>
        <v>0.53073563990594563</v>
      </c>
      <c r="U109" s="29">
        <v>1781</v>
      </c>
      <c r="V109" s="29">
        <v>905</v>
      </c>
      <c r="W109" s="29"/>
      <c r="X109" s="29"/>
      <c r="Y109" s="29"/>
      <c r="Z109" s="29"/>
      <c r="AA109" s="70">
        <f t="shared" si="79"/>
        <v>1781</v>
      </c>
      <c r="AB109" s="70">
        <f t="shared" si="80"/>
        <v>905</v>
      </c>
      <c r="AC109" s="70">
        <f t="shared" si="81"/>
        <v>0.50814149354295335</v>
      </c>
      <c r="AD109" s="29">
        <v>123</v>
      </c>
      <c r="AE109" s="29">
        <v>317</v>
      </c>
      <c r="AF109" s="29"/>
      <c r="AG109" s="29"/>
      <c r="AH109" s="29"/>
      <c r="AI109" s="29"/>
      <c r="AJ109" s="70">
        <f t="shared" si="82"/>
        <v>123</v>
      </c>
      <c r="AK109" s="70">
        <f t="shared" si="83"/>
        <v>317</v>
      </c>
      <c r="AL109" s="70">
        <f t="shared" si="84"/>
        <v>2.5772357723577235</v>
      </c>
      <c r="AM109" s="29">
        <v>6</v>
      </c>
      <c r="AN109" s="29">
        <v>2</v>
      </c>
      <c r="AP109" s="29"/>
      <c r="AQ109" s="70">
        <f t="shared" si="67"/>
        <v>6</v>
      </c>
      <c r="AR109" s="70">
        <f t="shared" si="68"/>
        <v>2</v>
      </c>
      <c r="AS109" s="70">
        <f t="shared" si="69"/>
        <v>0.33333333333333331</v>
      </c>
      <c r="AT109" s="29">
        <v>39</v>
      </c>
      <c r="AU109" s="29">
        <v>11</v>
      </c>
      <c r="AV109" s="29"/>
      <c r="AW109" s="29"/>
      <c r="AX109" s="14"/>
      <c r="AY109" s="14"/>
      <c r="AZ109" s="70">
        <f t="shared" si="97"/>
        <v>39</v>
      </c>
      <c r="BA109" s="70">
        <f t="shared" si="98"/>
        <v>11</v>
      </c>
      <c r="BB109" s="70">
        <f t="shared" si="99"/>
        <v>0.28205128205128205</v>
      </c>
      <c r="BC109" s="29">
        <v>748</v>
      </c>
      <c r="BD109" s="29">
        <v>295</v>
      </c>
      <c r="BE109" s="29"/>
      <c r="BF109" s="29"/>
      <c r="BG109" s="14"/>
      <c r="BH109" s="14"/>
      <c r="BI109" s="70">
        <f t="shared" si="70"/>
        <v>748</v>
      </c>
      <c r="BJ109" s="70">
        <f t="shared" si="71"/>
        <v>295</v>
      </c>
      <c r="BK109" s="70">
        <f t="shared" si="72"/>
        <v>0.39438502673796794</v>
      </c>
      <c r="BL109" s="29">
        <v>71</v>
      </c>
      <c r="BM109" s="29">
        <v>30</v>
      </c>
      <c r="BO109" s="14"/>
      <c r="BP109" s="29"/>
      <c r="BQ109" s="29"/>
      <c r="BR109" s="70">
        <f t="shared" si="85"/>
        <v>71</v>
      </c>
      <c r="BS109" s="70">
        <f t="shared" si="86"/>
        <v>30</v>
      </c>
      <c r="BT109" s="70">
        <f t="shared" si="87"/>
        <v>0.42253521126760563</v>
      </c>
      <c r="BU109" s="29">
        <v>1098</v>
      </c>
      <c r="BV109" s="29">
        <v>846</v>
      </c>
      <c r="BW109" s="14"/>
      <c r="BX109" s="14"/>
      <c r="BY109" s="29"/>
      <c r="BZ109" s="29"/>
      <c r="CA109" s="70">
        <f t="shared" si="88"/>
        <v>1098</v>
      </c>
      <c r="CB109" s="70">
        <f t="shared" si="89"/>
        <v>846</v>
      </c>
      <c r="CC109" s="70">
        <f t="shared" si="90"/>
        <v>0.77049180327868849</v>
      </c>
      <c r="CD109" s="29">
        <v>1430</v>
      </c>
      <c r="CE109" s="29">
        <v>1259</v>
      </c>
      <c r="CG109" s="14"/>
      <c r="CH109" s="29"/>
      <c r="CI109" s="29"/>
      <c r="CJ109" s="70">
        <f t="shared" si="91"/>
        <v>1430</v>
      </c>
      <c r="CK109" s="70">
        <f t="shared" si="92"/>
        <v>1259</v>
      </c>
      <c r="CL109" s="70">
        <f t="shared" si="93"/>
        <v>0.88041958041958046</v>
      </c>
      <c r="CM109" s="29">
        <v>4849</v>
      </c>
      <c r="CN109" s="29">
        <v>1864</v>
      </c>
      <c r="CO109" s="14"/>
      <c r="CP109" s="14"/>
      <c r="CQ109" s="29"/>
      <c r="CR109" s="29"/>
      <c r="CS109" s="70">
        <f t="shared" si="94"/>
        <v>4849</v>
      </c>
      <c r="CT109" s="70">
        <f t="shared" si="95"/>
        <v>1864</v>
      </c>
      <c r="CU109" s="70">
        <f t="shared" si="96"/>
        <v>0.38440915652711899</v>
      </c>
    </row>
    <row r="110" spans="1:99" s="2" customFormat="1" x14ac:dyDescent="0.3">
      <c r="A110" s="46" t="s">
        <v>164</v>
      </c>
      <c r="B110" s="14" t="s">
        <v>63</v>
      </c>
      <c r="C110" s="29">
        <v>305</v>
      </c>
      <c r="D110" s="29">
        <v>18</v>
      </c>
      <c r="E110" s="29"/>
      <c r="F110" s="29"/>
      <c r="G110" s="29"/>
      <c r="H110" s="29"/>
      <c r="I110" s="70">
        <f t="shared" si="73"/>
        <v>305</v>
      </c>
      <c r="J110" s="70">
        <f t="shared" si="74"/>
        <v>18</v>
      </c>
      <c r="K110" s="70">
        <f t="shared" si="75"/>
        <v>5.9016393442622953E-2</v>
      </c>
      <c r="L110" s="29">
        <v>13</v>
      </c>
      <c r="M110" s="29">
        <v>33</v>
      </c>
      <c r="N110" s="29"/>
      <c r="O110" s="29"/>
      <c r="P110" s="29"/>
      <c r="Q110" s="29"/>
      <c r="R110" s="70">
        <f t="shared" si="76"/>
        <v>13</v>
      </c>
      <c r="S110" s="70">
        <f t="shared" si="77"/>
        <v>33</v>
      </c>
      <c r="T110" s="70">
        <f t="shared" si="78"/>
        <v>2.5384615384615383</v>
      </c>
      <c r="U110" s="29">
        <v>351</v>
      </c>
      <c r="V110" s="29">
        <v>79</v>
      </c>
      <c r="W110" s="29"/>
      <c r="X110" s="29"/>
      <c r="Y110" s="29"/>
      <c r="Z110" s="29"/>
      <c r="AA110" s="70">
        <f t="shared" si="79"/>
        <v>351</v>
      </c>
      <c r="AB110" s="70">
        <f t="shared" si="80"/>
        <v>79</v>
      </c>
      <c r="AC110" s="70">
        <f t="shared" si="81"/>
        <v>0.22507122507122507</v>
      </c>
      <c r="AD110" s="29">
        <v>805</v>
      </c>
      <c r="AE110" s="29">
        <v>51</v>
      </c>
      <c r="AF110" s="29"/>
      <c r="AG110" s="29"/>
      <c r="AH110" s="29"/>
      <c r="AI110" s="29"/>
      <c r="AJ110" s="70">
        <f t="shared" si="82"/>
        <v>805</v>
      </c>
      <c r="AK110" s="70">
        <f t="shared" si="83"/>
        <v>51</v>
      </c>
      <c r="AL110" s="70">
        <f t="shared" si="84"/>
        <v>6.3354037267080748E-2</v>
      </c>
      <c r="AM110" s="29">
        <v>5960</v>
      </c>
      <c r="AN110" s="29">
        <v>433</v>
      </c>
      <c r="AP110" s="29"/>
      <c r="AQ110" s="70">
        <f t="shared" si="67"/>
        <v>5960</v>
      </c>
      <c r="AR110" s="70">
        <f t="shared" si="68"/>
        <v>433</v>
      </c>
      <c r="AS110" s="70">
        <f t="shared" si="69"/>
        <v>7.2651006711409394E-2</v>
      </c>
      <c r="AT110" s="29">
        <v>689</v>
      </c>
      <c r="AU110" s="29">
        <v>92</v>
      </c>
      <c r="AV110" s="29"/>
      <c r="AW110" s="29"/>
      <c r="AX110" s="14"/>
      <c r="AY110" s="14"/>
      <c r="AZ110" s="70">
        <f t="shared" si="97"/>
        <v>689</v>
      </c>
      <c r="BA110" s="70">
        <f t="shared" si="98"/>
        <v>92</v>
      </c>
      <c r="BB110" s="70">
        <f t="shared" si="99"/>
        <v>0.13352685050798258</v>
      </c>
      <c r="BC110" s="29">
        <v>6513</v>
      </c>
      <c r="BD110" s="29">
        <v>230</v>
      </c>
      <c r="BE110" s="29"/>
      <c r="BF110" s="29"/>
      <c r="BG110" s="14"/>
      <c r="BH110" s="14"/>
      <c r="BI110" s="70">
        <f t="shared" si="70"/>
        <v>6513</v>
      </c>
      <c r="BJ110" s="70">
        <f t="shared" si="71"/>
        <v>230</v>
      </c>
      <c r="BK110" s="70">
        <f t="shared" si="72"/>
        <v>3.5313987409795793E-2</v>
      </c>
      <c r="BL110" s="29">
        <v>12584</v>
      </c>
      <c r="BM110" s="29">
        <v>718</v>
      </c>
      <c r="BO110" s="14"/>
      <c r="BP110" s="29"/>
      <c r="BQ110" s="29"/>
      <c r="BR110" s="70">
        <f t="shared" si="85"/>
        <v>12584</v>
      </c>
      <c r="BS110" s="70">
        <f t="shared" si="86"/>
        <v>718</v>
      </c>
      <c r="BT110" s="70">
        <f t="shared" si="87"/>
        <v>5.7056579783852514E-2</v>
      </c>
      <c r="BU110" s="29">
        <v>6564</v>
      </c>
      <c r="BV110" s="29">
        <v>449</v>
      </c>
      <c r="BW110" s="14"/>
      <c r="BX110" s="14"/>
      <c r="BY110" s="29"/>
      <c r="BZ110" s="29"/>
      <c r="CA110" s="70">
        <f t="shared" si="88"/>
        <v>6564</v>
      </c>
      <c r="CB110" s="70">
        <f t="shared" si="89"/>
        <v>449</v>
      </c>
      <c r="CC110" s="70">
        <f t="shared" si="90"/>
        <v>6.840341255332115E-2</v>
      </c>
      <c r="CD110" s="29">
        <v>5746</v>
      </c>
      <c r="CE110" s="29">
        <v>214</v>
      </c>
      <c r="CG110" s="14"/>
      <c r="CH110" s="29"/>
      <c r="CI110" s="29"/>
      <c r="CJ110" s="70">
        <f t="shared" si="91"/>
        <v>5746</v>
      </c>
      <c r="CK110" s="70">
        <f t="shared" si="92"/>
        <v>214</v>
      </c>
      <c r="CL110" s="70">
        <f t="shared" si="93"/>
        <v>3.7243299686738604E-2</v>
      </c>
      <c r="CM110" s="29">
        <v>13234</v>
      </c>
      <c r="CN110" s="29">
        <v>998</v>
      </c>
      <c r="CO110" s="14"/>
      <c r="CP110" s="14"/>
      <c r="CQ110" s="29"/>
      <c r="CR110" s="29"/>
      <c r="CS110" s="70">
        <f t="shared" si="94"/>
        <v>13234</v>
      </c>
      <c r="CT110" s="70">
        <f t="shared" si="95"/>
        <v>998</v>
      </c>
      <c r="CU110" s="70">
        <f t="shared" si="96"/>
        <v>7.5411818044431006E-2</v>
      </c>
    </row>
    <row r="111" spans="1:99" s="2" customFormat="1" x14ac:dyDescent="0.3">
      <c r="A111" s="46" t="s">
        <v>74</v>
      </c>
      <c r="B111" s="14" t="s">
        <v>63</v>
      </c>
      <c r="C111" s="29">
        <v>34092</v>
      </c>
      <c r="D111" s="29">
        <v>801</v>
      </c>
      <c r="E111" s="29"/>
      <c r="F111" s="29"/>
      <c r="G111" s="29"/>
      <c r="H111" s="29"/>
      <c r="I111" s="70">
        <f t="shared" si="73"/>
        <v>34092</v>
      </c>
      <c r="J111" s="70">
        <f t="shared" si="74"/>
        <v>801</v>
      </c>
      <c r="K111" s="70">
        <f t="shared" si="75"/>
        <v>2.3495248152059132E-2</v>
      </c>
      <c r="L111" s="29">
        <v>20753</v>
      </c>
      <c r="M111" s="29">
        <v>662</v>
      </c>
      <c r="N111" s="29"/>
      <c r="O111" s="29"/>
      <c r="P111" s="29"/>
      <c r="Q111" s="29"/>
      <c r="R111" s="70">
        <f t="shared" si="76"/>
        <v>20753</v>
      </c>
      <c r="S111" s="70">
        <f t="shared" si="77"/>
        <v>662</v>
      </c>
      <c r="T111" s="70">
        <f t="shared" si="78"/>
        <v>3.1899002553847637E-2</v>
      </c>
      <c r="U111" s="29">
        <v>26942</v>
      </c>
      <c r="V111" s="29">
        <v>660</v>
      </c>
      <c r="W111" s="29"/>
      <c r="X111" s="29"/>
      <c r="Y111" s="29"/>
      <c r="Z111" s="29"/>
      <c r="AA111" s="70">
        <f t="shared" si="79"/>
        <v>26942</v>
      </c>
      <c r="AB111" s="70">
        <f t="shared" si="80"/>
        <v>660</v>
      </c>
      <c r="AC111" s="70">
        <f t="shared" si="81"/>
        <v>2.4497067775220843E-2</v>
      </c>
      <c r="AD111" s="29">
        <v>21670</v>
      </c>
      <c r="AE111" s="29">
        <v>491</v>
      </c>
      <c r="AF111" s="29"/>
      <c r="AG111" s="29"/>
      <c r="AH111" s="29"/>
      <c r="AI111" s="29"/>
      <c r="AJ111" s="70">
        <f t="shared" si="82"/>
        <v>21670</v>
      </c>
      <c r="AK111" s="70">
        <f t="shared" si="83"/>
        <v>491</v>
      </c>
      <c r="AL111" s="70">
        <f t="shared" si="84"/>
        <v>2.2658052607291188E-2</v>
      </c>
      <c r="AM111" s="29">
        <v>14982</v>
      </c>
      <c r="AN111" s="29">
        <v>672</v>
      </c>
      <c r="AP111" s="29"/>
      <c r="AQ111" s="70">
        <f t="shared" si="67"/>
        <v>14982</v>
      </c>
      <c r="AR111" s="70">
        <f t="shared" si="68"/>
        <v>672</v>
      </c>
      <c r="AS111" s="70">
        <f t="shared" si="69"/>
        <v>4.4853824589507409E-2</v>
      </c>
      <c r="AT111" s="29">
        <v>19012</v>
      </c>
      <c r="AU111" s="29">
        <v>605</v>
      </c>
      <c r="AV111" s="29"/>
      <c r="AW111" s="29"/>
      <c r="AX111" s="14"/>
      <c r="AY111" s="14"/>
      <c r="AZ111" s="70">
        <f t="shared" si="97"/>
        <v>19012</v>
      </c>
      <c r="BA111" s="70">
        <f t="shared" si="98"/>
        <v>605</v>
      </c>
      <c r="BB111" s="70">
        <f t="shared" si="99"/>
        <v>3.1822007153376818E-2</v>
      </c>
      <c r="BC111" s="29">
        <v>7416</v>
      </c>
      <c r="BD111" s="29">
        <v>190</v>
      </c>
      <c r="BE111" s="29"/>
      <c r="BF111" s="29"/>
      <c r="BG111" s="14"/>
      <c r="BH111" s="14"/>
      <c r="BI111" s="70">
        <f t="shared" si="70"/>
        <v>7416</v>
      </c>
      <c r="BJ111" s="70">
        <f t="shared" si="71"/>
        <v>190</v>
      </c>
      <c r="BK111" s="70">
        <f t="shared" si="72"/>
        <v>2.5620280474649405E-2</v>
      </c>
      <c r="BL111" s="29">
        <v>2704</v>
      </c>
      <c r="BM111" s="29">
        <v>86</v>
      </c>
      <c r="BO111" s="14"/>
      <c r="BP111" s="29"/>
      <c r="BQ111" s="29"/>
      <c r="BR111" s="70">
        <f t="shared" si="85"/>
        <v>2704</v>
      </c>
      <c r="BS111" s="70">
        <f t="shared" si="86"/>
        <v>86</v>
      </c>
      <c r="BT111" s="70">
        <f t="shared" si="87"/>
        <v>3.1804733727810654E-2</v>
      </c>
      <c r="BU111" s="29">
        <v>1638</v>
      </c>
      <c r="BV111" s="29">
        <v>72</v>
      </c>
      <c r="BW111" s="14"/>
      <c r="BX111" s="14"/>
      <c r="BY111" s="29"/>
      <c r="BZ111" s="29"/>
      <c r="CA111" s="70">
        <f t="shared" si="88"/>
        <v>1638</v>
      </c>
      <c r="CB111" s="70">
        <f t="shared" si="89"/>
        <v>72</v>
      </c>
      <c r="CC111" s="70">
        <f t="shared" si="90"/>
        <v>4.3956043956043959E-2</v>
      </c>
      <c r="CD111" s="29">
        <v>715</v>
      </c>
      <c r="CE111" s="29">
        <v>5</v>
      </c>
      <c r="CG111" s="14"/>
      <c r="CH111" s="29"/>
      <c r="CI111" s="29"/>
      <c r="CJ111" s="70">
        <f t="shared" si="91"/>
        <v>715</v>
      </c>
      <c r="CK111" s="70">
        <f t="shared" si="92"/>
        <v>5</v>
      </c>
      <c r="CL111" s="70">
        <f t="shared" si="93"/>
        <v>6.993006993006993E-3</v>
      </c>
      <c r="CM111" s="29">
        <v>5828</v>
      </c>
      <c r="CN111" s="29">
        <v>37</v>
      </c>
      <c r="CO111" s="14"/>
      <c r="CP111" s="14"/>
      <c r="CQ111" s="29"/>
      <c r="CR111" s="29"/>
      <c r="CS111" s="70">
        <f t="shared" si="94"/>
        <v>5828</v>
      </c>
      <c r="CT111" s="70">
        <f t="shared" si="95"/>
        <v>37</v>
      </c>
      <c r="CU111" s="70">
        <f t="shared" si="96"/>
        <v>6.3486616334934801E-3</v>
      </c>
    </row>
    <row r="112" spans="1:99" s="2" customFormat="1" x14ac:dyDescent="0.3">
      <c r="A112" s="46" t="s">
        <v>150</v>
      </c>
      <c r="B112" s="14" t="s">
        <v>63</v>
      </c>
      <c r="C112" s="29"/>
      <c r="D112" s="29"/>
      <c r="E112" s="29"/>
      <c r="F112" s="29"/>
      <c r="G112" s="29"/>
      <c r="H112" s="29"/>
      <c r="I112" s="70">
        <f t="shared" si="73"/>
        <v>0</v>
      </c>
      <c r="J112" s="70">
        <f t="shared" si="74"/>
        <v>0</v>
      </c>
      <c r="K112" s="70" t="str">
        <f t="shared" si="75"/>
        <v/>
      </c>
      <c r="L112" s="29"/>
      <c r="M112" s="29"/>
      <c r="N112" s="29"/>
      <c r="O112" s="29"/>
      <c r="P112" s="29"/>
      <c r="Q112" s="29"/>
      <c r="R112" s="70">
        <f t="shared" si="76"/>
        <v>0</v>
      </c>
      <c r="S112" s="70">
        <f t="shared" si="77"/>
        <v>0</v>
      </c>
      <c r="T112" s="70" t="str">
        <f t="shared" si="78"/>
        <v/>
      </c>
      <c r="U112" s="29"/>
      <c r="V112" s="29"/>
      <c r="W112" s="29"/>
      <c r="X112" s="29"/>
      <c r="Y112" s="29"/>
      <c r="Z112" s="29"/>
      <c r="AA112" s="70">
        <f t="shared" si="79"/>
        <v>0</v>
      </c>
      <c r="AB112" s="70">
        <f t="shared" si="80"/>
        <v>0</v>
      </c>
      <c r="AC112" s="70" t="str">
        <f t="shared" si="81"/>
        <v/>
      </c>
      <c r="AD112" s="29"/>
      <c r="AE112" s="29"/>
      <c r="AF112" s="29"/>
      <c r="AG112" s="29"/>
      <c r="AH112" s="29"/>
      <c r="AI112" s="29"/>
      <c r="AJ112" s="70">
        <f t="shared" si="82"/>
        <v>0</v>
      </c>
      <c r="AK112" s="70">
        <f t="shared" si="83"/>
        <v>0</v>
      </c>
      <c r="AL112" s="70" t="str">
        <f t="shared" si="84"/>
        <v/>
      </c>
      <c r="AM112" s="29"/>
      <c r="AN112" s="29"/>
      <c r="AP112" s="29"/>
      <c r="AQ112" s="70">
        <f t="shared" si="67"/>
        <v>0</v>
      </c>
      <c r="AR112" s="70">
        <f t="shared" si="68"/>
        <v>0</v>
      </c>
      <c r="AS112" s="70" t="str">
        <f t="shared" si="69"/>
        <v/>
      </c>
      <c r="AT112" s="29">
        <v>3191</v>
      </c>
      <c r="AU112" s="29">
        <v>17</v>
      </c>
      <c r="AV112" s="29"/>
      <c r="AW112" s="29"/>
      <c r="AX112" s="14"/>
      <c r="AY112" s="14"/>
      <c r="AZ112" s="70">
        <f t="shared" si="97"/>
        <v>3191</v>
      </c>
      <c r="BA112" s="70">
        <f t="shared" si="98"/>
        <v>17</v>
      </c>
      <c r="BB112" s="70">
        <f t="shared" si="99"/>
        <v>5.3274835474772797E-3</v>
      </c>
      <c r="BC112" s="29">
        <v>4511</v>
      </c>
      <c r="BD112" s="29">
        <v>73</v>
      </c>
      <c r="BE112" s="29"/>
      <c r="BF112" s="29"/>
      <c r="BG112" s="14"/>
      <c r="BH112" s="14"/>
      <c r="BI112" s="70">
        <f t="shared" si="70"/>
        <v>4511</v>
      </c>
      <c r="BJ112" s="70">
        <f t="shared" si="71"/>
        <v>73</v>
      </c>
      <c r="BK112" s="70">
        <f t="shared" si="72"/>
        <v>1.6182664597650189E-2</v>
      </c>
      <c r="BL112" s="29">
        <v>13650</v>
      </c>
      <c r="BM112" s="29">
        <v>100</v>
      </c>
      <c r="BO112" s="14"/>
      <c r="BP112" s="29"/>
      <c r="BQ112" s="29"/>
      <c r="BR112" s="70">
        <f t="shared" si="85"/>
        <v>13650</v>
      </c>
      <c r="BS112" s="70">
        <f t="shared" si="86"/>
        <v>100</v>
      </c>
      <c r="BT112" s="70">
        <f t="shared" si="87"/>
        <v>7.326007326007326E-3</v>
      </c>
      <c r="BU112" s="29">
        <v>4790</v>
      </c>
      <c r="BV112" s="29">
        <v>36</v>
      </c>
      <c r="BW112" s="14"/>
      <c r="BX112" s="14"/>
      <c r="BY112" s="29"/>
      <c r="BZ112" s="29"/>
      <c r="CA112" s="70">
        <f t="shared" si="88"/>
        <v>4790</v>
      </c>
      <c r="CB112" s="70">
        <f t="shared" si="89"/>
        <v>36</v>
      </c>
      <c r="CC112" s="70">
        <f t="shared" si="90"/>
        <v>7.5156576200417534E-3</v>
      </c>
      <c r="CD112" s="29">
        <v>6448</v>
      </c>
      <c r="CE112" s="29">
        <v>40</v>
      </c>
      <c r="CG112" s="14"/>
      <c r="CH112" s="29"/>
      <c r="CI112" s="29"/>
      <c r="CJ112" s="70">
        <f t="shared" si="91"/>
        <v>6448</v>
      </c>
      <c r="CK112" s="70">
        <f t="shared" si="92"/>
        <v>40</v>
      </c>
      <c r="CL112" s="70">
        <f t="shared" si="93"/>
        <v>6.2034739454094297E-3</v>
      </c>
      <c r="CM112" s="29">
        <v>7477</v>
      </c>
      <c r="CN112" s="29">
        <v>106</v>
      </c>
      <c r="CO112" s="14"/>
      <c r="CP112" s="14"/>
      <c r="CQ112" s="29"/>
      <c r="CR112" s="29"/>
      <c r="CS112" s="70">
        <f t="shared" si="94"/>
        <v>7477</v>
      </c>
      <c r="CT112" s="70">
        <f t="shared" si="95"/>
        <v>106</v>
      </c>
      <c r="CU112" s="70">
        <f t="shared" si="96"/>
        <v>1.4176808880567073E-2</v>
      </c>
    </row>
    <row r="113" spans="1:99" s="2" customFormat="1" x14ac:dyDescent="0.3">
      <c r="A113" s="46" t="s">
        <v>11</v>
      </c>
      <c r="B113" s="14" t="s">
        <v>63</v>
      </c>
      <c r="C113" s="29">
        <v>416292</v>
      </c>
      <c r="D113" s="29">
        <v>4925</v>
      </c>
      <c r="E113" s="29"/>
      <c r="F113" s="29"/>
      <c r="G113" s="29"/>
      <c r="H113" s="29"/>
      <c r="I113" s="70">
        <f t="shared" si="73"/>
        <v>416292</v>
      </c>
      <c r="J113" s="70">
        <f t="shared" si="74"/>
        <v>4925</v>
      </c>
      <c r="K113" s="70">
        <f t="shared" si="75"/>
        <v>1.1830638109788322E-2</v>
      </c>
      <c r="L113" s="29">
        <v>615180</v>
      </c>
      <c r="M113" s="29">
        <v>7743</v>
      </c>
      <c r="N113" s="29"/>
      <c r="O113" s="29"/>
      <c r="P113" s="29"/>
      <c r="Q113" s="29"/>
      <c r="R113" s="70">
        <f t="shared" si="76"/>
        <v>615180</v>
      </c>
      <c r="S113" s="70">
        <f t="shared" si="77"/>
        <v>7743</v>
      </c>
      <c r="T113" s="70">
        <f t="shared" si="78"/>
        <v>1.2586560031210378E-2</v>
      </c>
      <c r="U113" s="29">
        <v>444067</v>
      </c>
      <c r="V113" s="29">
        <v>5662</v>
      </c>
      <c r="W113" s="29"/>
      <c r="X113" s="29"/>
      <c r="Y113" s="29"/>
      <c r="Z113" s="29"/>
      <c r="AA113" s="70">
        <f t="shared" si="79"/>
        <v>444067</v>
      </c>
      <c r="AB113" s="70">
        <f t="shared" si="80"/>
        <v>5662</v>
      </c>
      <c r="AC113" s="70">
        <f t="shared" si="81"/>
        <v>1.2750328216237641E-2</v>
      </c>
      <c r="AD113" s="29">
        <v>91052</v>
      </c>
      <c r="AE113" s="29">
        <v>1857</v>
      </c>
      <c r="AF113" s="29"/>
      <c r="AG113" s="29"/>
      <c r="AH113" s="29"/>
      <c r="AI113" s="29"/>
      <c r="AJ113" s="70">
        <f t="shared" si="82"/>
        <v>91052</v>
      </c>
      <c r="AK113" s="70">
        <f t="shared" si="83"/>
        <v>1857</v>
      </c>
      <c r="AL113" s="70">
        <f t="shared" si="84"/>
        <v>2.0394939155647322E-2</v>
      </c>
      <c r="AM113" s="29">
        <v>664293</v>
      </c>
      <c r="AN113" s="29">
        <v>10625</v>
      </c>
      <c r="AP113" s="29"/>
      <c r="AQ113" s="70">
        <f t="shared" si="67"/>
        <v>664293</v>
      </c>
      <c r="AR113" s="70">
        <f t="shared" si="68"/>
        <v>10625</v>
      </c>
      <c r="AS113" s="70">
        <f t="shared" si="69"/>
        <v>1.5994448232933358E-2</v>
      </c>
      <c r="AT113" s="29">
        <v>397949</v>
      </c>
      <c r="AU113" s="29">
        <v>5633</v>
      </c>
      <c r="AV113" s="29"/>
      <c r="AW113" s="29"/>
      <c r="AX113" s="14"/>
      <c r="AY113" s="14"/>
      <c r="AZ113" s="70">
        <f t="shared" si="97"/>
        <v>397949</v>
      </c>
      <c r="BA113" s="70">
        <f t="shared" si="98"/>
        <v>5633</v>
      </c>
      <c r="BB113" s="70">
        <f t="shared" si="99"/>
        <v>1.4155080173590084E-2</v>
      </c>
      <c r="BC113" s="29">
        <v>227390</v>
      </c>
      <c r="BD113" s="29">
        <v>3158</v>
      </c>
      <c r="BE113" s="29"/>
      <c r="BF113" s="29"/>
      <c r="BG113" s="14"/>
      <c r="BH113" s="14"/>
      <c r="BI113" s="70">
        <f t="shared" si="70"/>
        <v>227390</v>
      </c>
      <c r="BJ113" s="70">
        <f t="shared" si="71"/>
        <v>3158</v>
      </c>
      <c r="BK113" s="70">
        <f t="shared" si="72"/>
        <v>1.388803377457232E-2</v>
      </c>
      <c r="BL113" s="29">
        <v>436398</v>
      </c>
      <c r="BM113" s="29">
        <v>2174</v>
      </c>
      <c r="BO113" s="14"/>
      <c r="BP113" s="29"/>
      <c r="BQ113" s="29"/>
      <c r="BR113" s="70">
        <f t="shared" si="85"/>
        <v>436398</v>
      </c>
      <c r="BS113" s="70">
        <f t="shared" si="86"/>
        <v>2174</v>
      </c>
      <c r="BT113" s="70">
        <f t="shared" si="87"/>
        <v>4.9816910251651017E-3</v>
      </c>
      <c r="BU113" s="29">
        <v>135356</v>
      </c>
      <c r="BV113" s="29">
        <v>2375</v>
      </c>
      <c r="BW113" s="14"/>
      <c r="BX113" s="14"/>
      <c r="BY113" s="29"/>
      <c r="BZ113" s="29"/>
      <c r="CA113" s="70">
        <f t="shared" si="88"/>
        <v>135356</v>
      </c>
      <c r="CB113" s="70">
        <f t="shared" si="89"/>
        <v>2375</v>
      </c>
      <c r="CC113" s="70">
        <f t="shared" si="90"/>
        <v>1.7546322290847838E-2</v>
      </c>
      <c r="CD113" s="29">
        <v>95381</v>
      </c>
      <c r="CE113" s="29">
        <v>1423</v>
      </c>
      <c r="CG113" s="14"/>
      <c r="CH113" s="29"/>
      <c r="CI113" s="29"/>
      <c r="CJ113" s="70">
        <f t="shared" si="91"/>
        <v>95381</v>
      </c>
      <c r="CK113" s="70">
        <f t="shared" si="92"/>
        <v>1423</v>
      </c>
      <c r="CL113" s="70">
        <f t="shared" si="93"/>
        <v>1.4919113869638607E-2</v>
      </c>
      <c r="CM113" s="29">
        <v>51376</v>
      </c>
      <c r="CN113" s="29">
        <v>828</v>
      </c>
      <c r="CO113" s="14"/>
      <c r="CP113" s="14"/>
      <c r="CQ113" s="29"/>
      <c r="CR113" s="29"/>
      <c r="CS113" s="70">
        <f t="shared" si="94"/>
        <v>51376</v>
      </c>
      <c r="CT113" s="70">
        <f t="shared" si="95"/>
        <v>828</v>
      </c>
      <c r="CU113" s="70">
        <f t="shared" si="96"/>
        <v>1.611647461849891E-2</v>
      </c>
    </row>
    <row r="114" spans="1:99" s="2" customFormat="1" x14ac:dyDescent="0.3">
      <c r="A114" s="46" t="s">
        <v>34</v>
      </c>
      <c r="B114" s="14" t="s">
        <v>63</v>
      </c>
      <c r="C114" s="29">
        <v>289334</v>
      </c>
      <c r="D114" s="29">
        <v>2600</v>
      </c>
      <c r="E114" s="29"/>
      <c r="F114" s="29"/>
      <c r="G114" s="29"/>
      <c r="H114" s="29"/>
      <c r="I114" s="70">
        <f t="shared" si="73"/>
        <v>289334</v>
      </c>
      <c r="J114" s="70">
        <f t="shared" si="74"/>
        <v>2600</v>
      </c>
      <c r="K114" s="70">
        <f t="shared" si="75"/>
        <v>8.9861544097824663E-3</v>
      </c>
      <c r="L114" s="29">
        <v>357494</v>
      </c>
      <c r="M114" s="29">
        <v>4751</v>
      </c>
      <c r="N114" s="29"/>
      <c r="O114" s="29"/>
      <c r="P114" s="29"/>
      <c r="Q114" s="29"/>
      <c r="R114" s="70">
        <f t="shared" si="76"/>
        <v>357494</v>
      </c>
      <c r="S114" s="70">
        <f t="shared" si="77"/>
        <v>4751</v>
      </c>
      <c r="T114" s="70">
        <f t="shared" si="78"/>
        <v>1.3289733533989382E-2</v>
      </c>
      <c r="U114" s="29">
        <v>187082</v>
      </c>
      <c r="V114" s="29">
        <v>2137</v>
      </c>
      <c r="W114" s="29"/>
      <c r="X114" s="29"/>
      <c r="Y114" s="29"/>
      <c r="Z114" s="29"/>
      <c r="AA114" s="70">
        <f t="shared" si="79"/>
        <v>187082</v>
      </c>
      <c r="AB114" s="70">
        <f t="shared" si="80"/>
        <v>2137</v>
      </c>
      <c r="AC114" s="70">
        <f t="shared" si="81"/>
        <v>1.1422798558920687E-2</v>
      </c>
      <c r="AD114" s="29">
        <v>278648</v>
      </c>
      <c r="AE114" s="29">
        <v>3562</v>
      </c>
      <c r="AF114" s="29"/>
      <c r="AG114" s="29"/>
      <c r="AH114" s="29"/>
      <c r="AI114" s="29"/>
      <c r="AJ114" s="70">
        <f t="shared" si="82"/>
        <v>278648</v>
      </c>
      <c r="AK114" s="70">
        <f t="shared" si="83"/>
        <v>3562</v>
      </c>
      <c r="AL114" s="70">
        <f t="shared" si="84"/>
        <v>1.2783152938474348E-2</v>
      </c>
      <c r="AM114" s="29">
        <v>226687</v>
      </c>
      <c r="AN114" s="29">
        <v>3206</v>
      </c>
      <c r="AP114" s="29"/>
      <c r="AQ114" s="70">
        <f t="shared" si="67"/>
        <v>226687</v>
      </c>
      <c r="AR114" s="70">
        <f t="shared" si="68"/>
        <v>3206</v>
      </c>
      <c r="AS114" s="70">
        <f t="shared" si="69"/>
        <v>1.4142848950314752E-2</v>
      </c>
      <c r="AT114" s="29">
        <v>111000</v>
      </c>
      <c r="AU114" s="29">
        <v>1158</v>
      </c>
      <c r="AV114" s="29"/>
      <c r="AW114" s="29"/>
      <c r="AX114" s="14"/>
      <c r="AY114" s="14"/>
      <c r="AZ114" s="70">
        <f t="shared" si="97"/>
        <v>111000</v>
      </c>
      <c r="BA114" s="70">
        <f t="shared" si="98"/>
        <v>1158</v>
      </c>
      <c r="BB114" s="70">
        <f t="shared" si="99"/>
        <v>1.0432432432432432E-2</v>
      </c>
      <c r="BC114" s="29">
        <v>101530</v>
      </c>
      <c r="BD114" s="29">
        <v>957</v>
      </c>
      <c r="BE114" s="29"/>
      <c r="BF114" s="29"/>
      <c r="BG114" s="14"/>
      <c r="BH114" s="14"/>
      <c r="BI114" s="70">
        <f t="shared" si="70"/>
        <v>101530</v>
      </c>
      <c r="BJ114" s="70">
        <f t="shared" si="71"/>
        <v>957</v>
      </c>
      <c r="BK114" s="70">
        <f t="shared" si="72"/>
        <v>9.4257854821235103E-3</v>
      </c>
      <c r="BL114" s="29">
        <v>135460</v>
      </c>
      <c r="BM114" s="29">
        <v>2106</v>
      </c>
      <c r="BO114" s="14"/>
      <c r="BP114" s="29"/>
      <c r="BQ114" s="29"/>
      <c r="BR114" s="70">
        <f t="shared" si="85"/>
        <v>135460</v>
      </c>
      <c r="BS114" s="70">
        <f t="shared" si="86"/>
        <v>2106</v>
      </c>
      <c r="BT114" s="70">
        <f t="shared" si="87"/>
        <v>1.5547024952015355E-2</v>
      </c>
      <c r="BU114" s="29">
        <v>62107</v>
      </c>
      <c r="BV114" s="29">
        <v>905</v>
      </c>
      <c r="BW114" s="14"/>
      <c r="BX114" s="14"/>
      <c r="BY114" s="29"/>
      <c r="BZ114" s="29"/>
      <c r="CA114" s="70">
        <f t="shared" si="88"/>
        <v>62107</v>
      </c>
      <c r="CB114" s="70">
        <f t="shared" si="89"/>
        <v>905</v>
      </c>
      <c r="CC114" s="70">
        <f t="shared" si="90"/>
        <v>1.4571626386719693E-2</v>
      </c>
      <c r="CD114" s="29">
        <v>6721</v>
      </c>
      <c r="CE114" s="29">
        <v>89</v>
      </c>
      <c r="CG114" s="14"/>
      <c r="CH114" s="29"/>
      <c r="CI114" s="29"/>
      <c r="CJ114" s="70">
        <f t="shared" si="91"/>
        <v>6721</v>
      </c>
      <c r="CK114" s="70">
        <f t="shared" si="92"/>
        <v>89</v>
      </c>
      <c r="CL114" s="70">
        <f t="shared" si="93"/>
        <v>1.3242077071864306E-2</v>
      </c>
      <c r="CM114" s="29">
        <v>1625</v>
      </c>
      <c r="CN114" s="29">
        <v>25</v>
      </c>
      <c r="CO114" s="14"/>
      <c r="CP114" s="14"/>
      <c r="CQ114" s="29"/>
      <c r="CR114" s="29"/>
      <c r="CS114" s="70">
        <f t="shared" si="94"/>
        <v>1625</v>
      </c>
      <c r="CT114" s="70">
        <f t="shared" si="95"/>
        <v>25</v>
      </c>
      <c r="CU114" s="70">
        <f t="shared" si="96"/>
        <v>1.5384615384615385E-2</v>
      </c>
    </row>
    <row r="115" spans="1:99" s="2" customFormat="1" x14ac:dyDescent="0.3">
      <c r="A115" s="46" t="s">
        <v>35</v>
      </c>
      <c r="B115" s="14" t="s">
        <v>63</v>
      </c>
      <c r="C115" s="29">
        <v>44642</v>
      </c>
      <c r="D115" s="29">
        <v>1898</v>
      </c>
      <c r="E115" s="29"/>
      <c r="F115" s="29"/>
      <c r="G115" s="29"/>
      <c r="H115" s="29"/>
      <c r="I115" s="70">
        <f t="shared" si="73"/>
        <v>44642</v>
      </c>
      <c r="J115" s="70">
        <f t="shared" si="74"/>
        <v>1898</v>
      </c>
      <c r="K115" s="70">
        <f t="shared" si="75"/>
        <v>4.2516016307513102E-2</v>
      </c>
      <c r="L115" s="29">
        <v>1112</v>
      </c>
      <c r="M115" s="29">
        <v>88</v>
      </c>
      <c r="N115" s="29"/>
      <c r="O115" s="29"/>
      <c r="P115" s="29"/>
      <c r="Q115" s="29"/>
      <c r="R115" s="70">
        <f t="shared" si="76"/>
        <v>1112</v>
      </c>
      <c r="S115" s="70">
        <f t="shared" si="77"/>
        <v>88</v>
      </c>
      <c r="T115" s="70">
        <f t="shared" si="78"/>
        <v>7.9136690647482008E-2</v>
      </c>
      <c r="U115" s="29">
        <v>3958</v>
      </c>
      <c r="V115" s="29">
        <v>225</v>
      </c>
      <c r="W115" s="29"/>
      <c r="X115" s="29"/>
      <c r="Y115" s="29"/>
      <c r="Z115" s="29"/>
      <c r="AA115" s="70">
        <f t="shared" si="79"/>
        <v>3958</v>
      </c>
      <c r="AB115" s="70">
        <f t="shared" si="80"/>
        <v>225</v>
      </c>
      <c r="AC115" s="70">
        <f t="shared" si="81"/>
        <v>5.6846892369883779E-2</v>
      </c>
      <c r="AD115" s="29">
        <v>16250</v>
      </c>
      <c r="AE115" s="29">
        <v>1029</v>
      </c>
      <c r="AF115" s="29"/>
      <c r="AG115" s="29"/>
      <c r="AH115" s="29"/>
      <c r="AI115" s="29"/>
      <c r="AJ115" s="70">
        <f t="shared" si="82"/>
        <v>16250</v>
      </c>
      <c r="AK115" s="70">
        <f t="shared" si="83"/>
        <v>1029</v>
      </c>
      <c r="AL115" s="70">
        <f t="shared" si="84"/>
        <v>6.3323076923076926E-2</v>
      </c>
      <c r="AM115" s="29">
        <v>8911</v>
      </c>
      <c r="AN115" s="29">
        <v>514</v>
      </c>
      <c r="AP115" s="29"/>
      <c r="AQ115" s="70">
        <f t="shared" si="67"/>
        <v>8911</v>
      </c>
      <c r="AR115" s="70">
        <f t="shared" si="68"/>
        <v>514</v>
      </c>
      <c r="AS115" s="70">
        <f t="shared" si="69"/>
        <v>5.7681517225900571E-2</v>
      </c>
      <c r="AT115" s="29">
        <v>1527</v>
      </c>
      <c r="AU115" s="29">
        <v>189</v>
      </c>
      <c r="AV115" s="29"/>
      <c r="AW115" s="29"/>
      <c r="AX115" s="14"/>
      <c r="AY115" s="14"/>
      <c r="AZ115" s="70">
        <f t="shared" si="97"/>
        <v>1527</v>
      </c>
      <c r="BA115" s="70">
        <f t="shared" si="98"/>
        <v>189</v>
      </c>
      <c r="BB115" s="70">
        <f t="shared" si="99"/>
        <v>0.1237721021611002</v>
      </c>
      <c r="BC115" s="29">
        <v>24089</v>
      </c>
      <c r="BD115" s="29">
        <v>2091</v>
      </c>
      <c r="BE115" s="29"/>
      <c r="BF115" s="29"/>
      <c r="BG115" s="14"/>
      <c r="BH115" s="14"/>
      <c r="BI115" s="70">
        <f t="shared" si="70"/>
        <v>24089</v>
      </c>
      <c r="BJ115" s="70">
        <f t="shared" si="71"/>
        <v>2091</v>
      </c>
      <c r="BK115" s="70">
        <f t="shared" si="72"/>
        <v>8.680310515172901E-2</v>
      </c>
      <c r="BL115" s="29">
        <v>507</v>
      </c>
      <c r="BM115" s="29">
        <v>22</v>
      </c>
      <c r="BO115" s="14"/>
      <c r="BP115" s="29"/>
      <c r="BQ115" s="29"/>
      <c r="BR115" s="70">
        <f t="shared" si="85"/>
        <v>507</v>
      </c>
      <c r="BS115" s="70">
        <f t="shared" si="86"/>
        <v>22</v>
      </c>
      <c r="BT115" s="70">
        <f t="shared" si="87"/>
        <v>4.3392504930966469E-2</v>
      </c>
      <c r="BU115" s="29">
        <v>175</v>
      </c>
      <c r="BV115" s="29">
        <v>17</v>
      </c>
      <c r="BW115" s="14"/>
      <c r="BX115" s="14"/>
      <c r="BY115" s="29"/>
      <c r="BZ115" s="29"/>
      <c r="CA115" s="70">
        <f t="shared" si="88"/>
        <v>175</v>
      </c>
      <c r="CB115" s="70">
        <f t="shared" si="89"/>
        <v>17</v>
      </c>
      <c r="CC115" s="70">
        <f t="shared" si="90"/>
        <v>9.7142857142857142E-2</v>
      </c>
      <c r="CD115" s="29">
        <v>1291</v>
      </c>
      <c r="CE115" s="29">
        <v>376</v>
      </c>
      <c r="CG115" s="14"/>
      <c r="CH115" s="29"/>
      <c r="CI115" s="29"/>
      <c r="CJ115" s="70">
        <f t="shared" si="91"/>
        <v>1291</v>
      </c>
      <c r="CK115" s="70">
        <f t="shared" si="92"/>
        <v>376</v>
      </c>
      <c r="CL115" s="70">
        <f t="shared" si="93"/>
        <v>0.29124709527498066</v>
      </c>
      <c r="CM115" s="29">
        <v>455</v>
      </c>
      <c r="CN115" s="29">
        <v>30</v>
      </c>
      <c r="CO115" s="14"/>
      <c r="CP115" s="14"/>
      <c r="CQ115" s="29"/>
      <c r="CR115" s="29"/>
      <c r="CS115" s="70">
        <f t="shared" si="94"/>
        <v>455</v>
      </c>
      <c r="CT115" s="70">
        <f t="shared" si="95"/>
        <v>30</v>
      </c>
      <c r="CU115" s="70">
        <f t="shared" si="96"/>
        <v>6.5934065934065936E-2</v>
      </c>
    </row>
    <row r="116" spans="1:99" s="2" customFormat="1" x14ac:dyDescent="0.3">
      <c r="A116" s="46" t="s">
        <v>152</v>
      </c>
      <c r="B116" s="14" t="s">
        <v>63</v>
      </c>
      <c r="C116" s="29">
        <v>5915</v>
      </c>
      <c r="D116" s="29">
        <v>266</v>
      </c>
      <c r="E116" s="29"/>
      <c r="F116" s="29"/>
      <c r="G116" s="29"/>
      <c r="H116" s="29"/>
      <c r="I116" s="70">
        <f t="shared" si="73"/>
        <v>5915</v>
      </c>
      <c r="J116" s="70">
        <f t="shared" si="74"/>
        <v>266</v>
      </c>
      <c r="K116" s="70">
        <f t="shared" si="75"/>
        <v>4.4970414201183431E-2</v>
      </c>
      <c r="L116" s="29">
        <v>3458</v>
      </c>
      <c r="M116" s="29">
        <v>182</v>
      </c>
      <c r="N116" s="29"/>
      <c r="O116" s="29"/>
      <c r="P116" s="29"/>
      <c r="Q116" s="29"/>
      <c r="R116" s="70">
        <f t="shared" si="76"/>
        <v>3458</v>
      </c>
      <c r="S116" s="70">
        <f t="shared" si="77"/>
        <v>182</v>
      </c>
      <c r="T116" s="70">
        <f t="shared" si="78"/>
        <v>5.2631578947368418E-2</v>
      </c>
      <c r="U116" s="29">
        <v>7702</v>
      </c>
      <c r="V116" s="29">
        <v>372</v>
      </c>
      <c r="W116" s="29"/>
      <c r="X116" s="29"/>
      <c r="Y116" s="29"/>
      <c r="Z116" s="29"/>
      <c r="AA116" s="70">
        <f t="shared" si="79"/>
        <v>7702</v>
      </c>
      <c r="AB116" s="70">
        <f t="shared" si="80"/>
        <v>372</v>
      </c>
      <c r="AC116" s="70">
        <f t="shared" si="81"/>
        <v>4.8299143079719553E-2</v>
      </c>
      <c r="AD116" s="29">
        <v>9347</v>
      </c>
      <c r="AE116" s="29">
        <v>695</v>
      </c>
      <c r="AF116" s="29"/>
      <c r="AG116" s="29"/>
      <c r="AH116" s="29"/>
      <c r="AI116" s="29"/>
      <c r="AJ116" s="70">
        <f t="shared" si="82"/>
        <v>9347</v>
      </c>
      <c r="AK116" s="70">
        <f t="shared" si="83"/>
        <v>695</v>
      </c>
      <c r="AL116" s="70">
        <f t="shared" si="84"/>
        <v>7.4355408152348354E-2</v>
      </c>
      <c r="AM116" s="29">
        <v>9451</v>
      </c>
      <c r="AN116" s="29">
        <v>585</v>
      </c>
      <c r="AP116" s="29"/>
      <c r="AQ116" s="70">
        <f t="shared" si="67"/>
        <v>9451</v>
      </c>
      <c r="AR116" s="70">
        <f t="shared" si="68"/>
        <v>585</v>
      </c>
      <c r="AS116" s="70">
        <f t="shared" si="69"/>
        <v>6.1898211829436035E-2</v>
      </c>
      <c r="AT116" s="29">
        <v>7677</v>
      </c>
      <c r="AU116" s="29">
        <v>511</v>
      </c>
      <c r="AV116" s="29"/>
      <c r="AW116" s="29"/>
      <c r="AX116" s="14"/>
      <c r="AY116" s="14"/>
      <c r="AZ116" s="70">
        <f t="shared" si="97"/>
        <v>7677</v>
      </c>
      <c r="BA116" s="70">
        <f t="shared" si="98"/>
        <v>511</v>
      </c>
      <c r="BB116" s="70">
        <f t="shared" si="99"/>
        <v>6.6562459293995055E-2</v>
      </c>
      <c r="BC116" s="29">
        <v>6383</v>
      </c>
      <c r="BD116" s="29">
        <v>471</v>
      </c>
      <c r="BE116" s="29"/>
      <c r="BF116" s="29"/>
      <c r="BG116" s="14"/>
      <c r="BH116" s="14"/>
      <c r="BI116" s="70">
        <f t="shared" si="70"/>
        <v>6383</v>
      </c>
      <c r="BJ116" s="70">
        <f t="shared" si="71"/>
        <v>471</v>
      </c>
      <c r="BK116" s="70">
        <f t="shared" si="72"/>
        <v>7.3789754034153221E-2</v>
      </c>
      <c r="BL116" s="29">
        <v>3523</v>
      </c>
      <c r="BM116" s="29">
        <v>300</v>
      </c>
      <c r="BO116" s="14"/>
      <c r="BP116" s="29"/>
      <c r="BQ116" s="29"/>
      <c r="BR116" s="70">
        <f t="shared" si="85"/>
        <v>3523</v>
      </c>
      <c r="BS116" s="70">
        <f t="shared" si="86"/>
        <v>300</v>
      </c>
      <c r="BT116" s="70">
        <f t="shared" si="87"/>
        <v>8.5154697700823165E-2</v>
      </c>
      <c r="BU116" s="29">
        <v>5869</v>
      </c>
      <c r="BV116" s="29">
        <v>89</v>
      </c>
      <c r="BW116" s="14"/>
      <c r="BX116" s="14"/>
      <c r="BY116" s="29"/>
      <c r="BZ116" s="29"/>
      <c r="CA116" s="70">
        <f t="shared" si="88"/>
        <v>5869</v>
      </c>
      <c r="CB116" s="70">
        <f t="shared" si="89"/>
        <v>89</v>
      </c>
      <c r="CC116" s="70">
        <f t="shared" si="90"/>
        <v>1.5164423240756517E-2</v>
      </c>
      <c r="CD116" s="29">
        <v>3025</v>
      </c>
      <c r="CE116" s="29">
        <v>508</v>
      </c>
      <c r="CG116" s="19"/>
      <c r="CH116" s="29"/>
      <c r="CI116" s="29"/>
      <c r="CJ116" s="70">
        <f t="shared" si="91"/>
        <v>3025</v>
      </c>
      <c r="CK116" s="70">
        <f t="shared" si="92"/>
        <v>508</v>
      </c>
      <c r="CL116" s="70">
        <f t="shared" si="93"/>
        <v>0.16793388429752065</v>
      </c>
      <c r="CM116" s="29">
        <v>1079</v>
      </c>
      <c r="CN116" s="29">
        <v>310</v>
      </c>
      <c r="CO116" s="17"/>
      <c r="CP116" s="17"/>
      <c r="CQ116" s="29"/>
      <c r="CR116" s="29"/>
      <c r="CS116" s="70">
        <f t="shared" si="94"/>
        <v>1079</v>
      </c>
      <c r="CT116" s="70">
        <f t="shared" si="95"/>
        <v>310</v>
      </c>
      <c r="CU116" s="70">
        <f t="shared" si="96"/>
        <v>0.28730305838739573</v>
      </c>
    </row>
    <row r="117" spans="1:99" s="2" customFormat="1" x14ac:dyDescent="0.3">
      <c r="A117" s="46" t="s">
        <v>165</v>
      </c>
      <c r="B117" s="14" t="s">
        <v>63</v>
      </c>
      <c r="C117" s="29">
        <v>58</v>
      </c>
      <c r="D117" s="29">
        <v>9</v>
      </c>
      <c r="E117" s="29"/>
      <c r="F117" s="29"/>
      <c r="G117" s="29"/>
      <c r="H117" s="29"/>
      <c r="I117" s="70">
        <f t="shared" si="73"/>
        <v>58</v>
      </c>
      <c r="J117" s="70">
        <f t="shared" si="74"/>
        <v>9</v>
      </c>
      <c r="K117" s="70">
        <f t="shared" si="75"/>
        <v>0.15517241379310345</v>
      </c>
      <c r="L117" s="29">
        <v>533</v>
      </c>
      <c r="M117" s="29">
        <v>115</v>
      </c>
      <c r="N117" s="29"/>
      <c r="O117" s="29"/>
      <c r="P117" s="29"/>
      <c r="Q117" s="29"/>
      <c r="R117" s="70">
        <f t="shared" si="76"/>
        <v>533</v>
      </c>
      <c r="S117" s="70">
        <f t="shared" si="77"/>
        <v>115</v>
      </c>
      <c r="T117" s="70">
        <f t="shared" si="78"/>
        <v>0.21575984990619138</v>
      </c>
      <c r="U117" s="29">
        <v>812</v>
      </c>
      <c r="V117" s="29">
        <v>231</v>
      </c>
      <c r="W117" s="29"/>
      <c r="X117" s="29"/>
      <c r="Y117" s="29"/>
      <c r="Z117" s="29"/>
      <c r="AA117" s="70">
        <f t="shared" si="79"/>
        <v>812</v>
      </c>
      <c r="AB117" s="70">
        <f t="shared" si="80"/>
        <v>231</v>
      </c>
      <c r="AC117" s="70">
        <f t="shared" si="81"/>
        <v>0.28448275862068967</v>
      </c>
      <c r="AD117" s="29">
        <v>669</v>
      </c>
      <c r="AE117" s="29">
        <v>229</v>
      </c>
      <c r="AF117" s="29"/>
      <c r="AG117" s="29"/>
      <c r="AH117" s="29"/>
      <c r="AI117" s="29"/>
      <c r="AJ117" s="70">
        <f t="shared" si="82"/>
        <v>669</v>
      </c>
      <c r="AK117" s="70">
        <f t="shared" si="83"/>
        <v>229</v>
      </c>
      <c r="AL117" s="70">
        <f t="shared" si="84"/>
        <v>0.34230194319880419</v>
      </c>
      <c r="AM117" s="29">
        <v>669</v>
      </c>
      <c r="AN117" s="29">
        <v>267</v>
      </c>
      <c r="AP117" s="29"/>
      <c r="AQ117" s="70">
        <f t="shared" si="67"/>
        <v>669</v>
      </c>
      <c r="AR117" s="70">
        <f t="shared" si="68"/>
        <v>267</v>
      </c>
      <c r="AS117" s="70">
        <f t="shared" si="69"/>
        <v>0.3991031390134529</v>
      </c>
      <c r="AT117" s="29">
        <v>572</v>
      </c>
      <c r="AU117" s="29">
        <v>190</v>
      </c>
      <c r="AV117" s="29"/>
      <c r="AW117" s="29"/>
      <c r="AX117" s="14"/>
      <c r="AY117" s="14"/>
      <c r="AZ117" s="70">
        <f t="shared" si="97"/>
        <v>572</v>
      </c>
      <c r="BA117" s="70">
        <f t="shared" si="98"/>
        <v>190</v>
      </c>
      <c r="BB117" s="70">
        <f t="shared" si="99"/>
        <v>0.33216783216783219</v>
      </c>
      <c r="BC117" s="29">
        <v>1046</v>
      </c>
      <c r="BD117" s="29">
        <v>407</v>
      </c>
      <c r="BE117" s="29"/>
      <c r="BF117" s="29"/>
      <c r="BG117" s="14"/>
      <c r="BH117" s="14"/>
      <c r="BI117" s="70">
        <f t="shared" si="70"/>
        <v>1046</v>
      </c>
      <c r="BJ117" s="70">
        <f t="shared" si="71"/>
        <v>407</v>
      </c>
      <c r="BK117" s="70">
        <f t="shared" si="72"/>
        <v>0.38910133843212236</v>
      </c>
      <c r="BL117" s="29">
        <v>2210</v>
      </c>
      <c r="BM117" s="29">
        <v>358</v>
      </c>
      <c r="BO117" s="14"/>
      <c r="BP117" s="29"/>
      <c r="BQ117" s="29"/>
      <c r="BR117" s="70">
        <f t="shared" si="85"/>
        <v>2210</v>
      </c>
      <c r="BS117" s="70">
        <f t="shared" si="86"/>
        <v>358</v>
      </c>
      <c r="BT117" s="70">
        <f t="shared" si="87"/>
        <v>0.16199095022624435</v>
      </c>
      <c r="BU117" s="29">
        <v>3822</v>
      </c>
      <c r="BV117" s="29">
        <v>870</v>
      </c>
      <c r="BW117" s="14"/>
      <c r="BX117" s="14"/>
      <c r="BY117" s="29"/>
      <c r="BZ117" s="29"/>
      <c r="CA117" s="70">
        <f t="shared" si="88"/>
        <v>3822</v>
      </c>
      <c r="CB117" s="70">
        <f t="shared" si="89"/>
        <v>870</v>
      </c>
      <c r="CC117" s="70">
        <f t="shared" si="90"/>
        <v>0.22762951334379905</v>
      </c>
      <c r="CD117" s="29">
        <v>3679</v>
      </c>
      <c r="CE117" s="29">
        <v>1318</v>
      </c>
      <c r="CH117" s="29"/>
      <c r="CI117" s="29"/>
      <c r="CJ117" s="70">
        <f t="shared" si="91"/>
        <v>3679</v>
      </c>
      <c r="CK117" s="70">
        <f t="shared" si="92"/>
        <v>1318</v>
      </c>
      <c r="CL117" s="70">
        <f t="shared" si="93"/>
        <v>0.35824952432726287</v>
      </c>
      <c r="CM117" s="29">
        <v>1807</v>
      </c>
      <c r="CN117" s="29">
        <v>736</v>
      </c>
      <c r="CQ117" s="29"/>
      <c r="CR117" s="29"/>
      <c r="CS117" s="70">
        <f t="shared" si="94"/>
        <v>1807</v>
      </c>
      <c r="CT117" s="70">
        <f t="shared" si="95"/>
        <v>736</v>
      </c>
      <c r="CU117" s="70">
        <f t="shared" si="96"/>
        <v>0.4073049252905368</v>
      </c>
    </row>
    <row r="118" spans="1:99" s="2" customFormat="1" x14ac:dyDescent="0.3">
      <c r="A118" s="46" t="s">
        <v>205</v>
      </c>
      <c r="B118" s="14" t="s">
        <v>63</v>
      </c>
      <c r="C118" s="29">
        <v>5453</v>
      </c>
      <c r="D118" s="29">
        <v>2547</v>
      </c>
      <c r="E118" s="29"/>
      <c r="F118" s="29"/>
      <c r="G118" s="29"/>
      <c r="H118" s="29"/>
      <c r="I118" s="70">
        <f t="shared" si="73"/>
        <v>5453</v>
      </c>
      <c r="J118" s="70">
        <f t="shared" si="74"/>
        <v>2547</v>
      </c>
      <c r="K118" s="70">
        <f t="shared" si="75"/>
        <v>0.46708233999633231</v>
      </c>
      <c r="L118" s="29">
        <v>423</v>
      </c>
      <c r="M118" s="29">
        <v>175</v>
      </c>
      <c r="N118" s="29"/>
      <c r="O118" s="29"/>
      <c r="P118" s="29"/>
      <c r="Q118" s="29"/>
      <c r="R118" s="70">
        <f t="shared" si="76"/>
        <v>423</v>
      </c>
      <c r="S118" s="70">
        <f t="shared" si="77"/>
        <v>175</v>
      </c>
      <c r="T118" s="70">
        <f t="shared" si="78"/>
        <v>0.41371158392434987</v>
      </c>
      <c r="U118" s="29">
        <v>636</v>
      </c>
      <c r="V118" s="29">
        <v>260</v>
      </c>
      <c r="W118" s="29"/>
      <c r="X118" s="29"/>
      <c r="Y118" s="29"/>
      <c r="Z118" s="29"/>
      <c r="AA118" s="70">
        <f t="shared" si="79"/>
        <v>636</v>
      </c>
      <c r="AB118" s="70">
        <f t="shared" si="80"/>
        <v>260</v>
      </c>
      <c r="AC118" s="70">
        <f t="shared" si="81"/>
        <v>0.4088050314465409</v>
      </c>
      <c r="AD118" s="29">
        <v>117</v>
      </c>
      <c r="AE118" s="29">
        <v>71</v>
      </c>
      <c r="AF118" s="29"/>
      <c r="AG118" s="29"/>
      <c r="AH118" s="29"/>
      <c r="AI118" s="29"/>
      <c r="AJ118" s="70">
        <f t="shared" si="82"/>
        <v>117</v>
      </c>
      <c r="AK118" s="70">
        <f t="shared" si="83"/>
        <v>71</v>
      </c>
      <c r="AL118" s="70">
        <f t="shared" si="84"/>
        <v>0.60683760683760679</v>
      </c>
      <c r="AM118" s="29">
        <v>19</v>
      </c>
      <c r="AN118" s="29">
        <v>14</v>
      </c>
      <c r="AP118" s="29"/>
      <c r="AQ118" s="70">
        <f t="shared" si="67"/>
        <v>19</v>
      </c>
      <c r="AR118" s="70">
        <f t="shared" si="68"/>
        <v>14</v>
      </c>
      <c r="AS118" s="70">
        <f t="shared" si="69"/>
        <v>0.73684210526315785</v>
      </c>
      <c r="AT118" s="29">
        <v>26</v>
      </c>
      <c r="AU118" s="29">
        <v>9</v>
      </c>
      <c r="AV118" s="29"/>
      <c r="AW118" s="29"/>
      <c r="AX118" s="14"/>
      <c r="AY118" s="14"/>
      <c r="AZ118" s="70">
        <f t="shared" si="97"/>
        <v>26</v>
      </c>
      <c r="BA118" s="70">
        <f t="shared" si="98"/>
        <v>9</v>
      </c>
      <c r="BB118" s="70">
        <f t="shared" si="99"/>
        <v>0.34615384615384615</v>
      </c>
      <c r="BC118" s="29">
        <v>150</v>
      </c>
      <c r="BD118" s="29">
        <v>280</v>
      </c>
      <c r="BE118" s="29"/>
      <c r="BF118" s="29"/>
      <c r="BG118" s="14"/>
      <c r="BH118" s="14"/>
      <c r="BI118" s="70">
        <f t="shared" si="70"/>
        <v>150</v>
      </c>
      <c r="BJ118" s="70">
        <f t="shared" si="71"/>
        <v>280</v>
      </c>
      <c r="BK118" s="70">
        <f t="shared" si="72"/>
        <v>1.8666666666666667</v>
      </c>
      <c r="BL118" s="29"/>
      <c r="BM118" s="29"/>
      <c r="BO118" s="14"/>
      <c r="BP118" s="29"/>
      <c r="BQ118" s="29"/>
      <c r="BR118" s="70">
        <f t="shared" si="85"/>
        <v>0</v>
      </c>
      <c r="BS118" s="70">
        <f t="shared" si="86"/>
        <v>0</v>
      </c>
      <c r="BT118" s="70" t="str">
        <f t="shared" si="87"/>
        <v/>
      </c>
      <c r="BU118" s="29">
        <v>195</v>
      </c>
      <c r="BV118" s="29">
        <v>120</v>
      </c>
      <c r="BW118" s="14"/>
      <c r="BX118" s="14"/>
      <c r="BY118" s="29"/>
      <c r="BZ118" s="29"/>
      <c r="CA118" s="70">
        <f t="shared" si="88"/>
        <v>195</v>
      </c>
      <c r="CB118" s="70">
        <f t="shared" si="89"/>
        <v>120</v>
      </c>
      <c r="CC118" s="70">
        <f t="shared" si="90"/>
        <v>0.61538461538461542</v>
      </c>
      <c r="CD118" s="29"/>
      <c r="CE118" s="29"/>
      <c r="CH118" s="29"/>
      <c r="CI118" s="29"/>
      <c r="CJ118" s="70">
        <f t="shared" si="91"/>
        <v>0</v>
      </c>
      <c r="CK118" s="70">
        <f t="shared" si="92"/>
        <v>0</v>
      </c>
      <c r="CL118" s="70" t="str">
        <f t="shared" si="93"/>
        <v/>
      </c>
      <c r="CM118" s="29"/>
      <c r="CN118" s="29"/>
      <c r="CQ118" s="29"/>
      <c r="CR118" s="29"/>
      <c r="CS118" s="70">
        <f t="shared" si="94"/>
        <v>0</v>
      </c>
      <c r="CT118" s="70">
        <f t="shared" si="95"/>
        <v>0</v>
      </c>
      <c r="CU118" s="70" t="str">
        <f t="shared" si="96"/>
        <v/>
      </c>
    </row>
    <row r="119" spans="1:99" s="2" customFormat="1" x14ac:dyDescent="0.3">
      <c r="A119" s="46" t="s">
        <v>217</v>
      </c>
      <c r="B119" s="14" t="s">
        <v>63</v>
      </c>
      <c r="C119" s="29"/>
      <c r="D119" s="29"/>
      <c r="E119" s="29"/>
      <c r="F119" s="29"/>
      <c r="G119" s="29"/>
      <c r="H119" s="29"/>
      <c r="I119" s="70">
        <f t="shared" si="73"/>
        <v>0</v>
      </c>
      <c r="J119" s="70">
        <f t="shared" si="74"/>
        <v>0</v>
      </c>
      <c r="K119" s="70" t="str">
        <f t="shared" si="75"/>
        <v/>
      </c>
      <c r="L119" s="29"/>
      <c r="M119" s="29"/>
      <c r="N119" s="29"/>
      <c r="O119" s="29"/>
      <c r="P119" s="29"/>
      <c r="Q119" s="29"/>
      <c r="R119" s="70">
        <f t="shared" si="76"/>
        <v>0</v>
      </c>
      <c r="S119" s="70">
        <f t="shared" si="77"/>
        <v>0</v>
      </c>
      <c r="T119" s="70" t="str">
        <f t="shared" si="78"/>
        <v/>
      </c>
      <c r="U119" s="29"/>
      <c r="V119" s="29"/>
      <c r="W119" s="29"/>
      <c r="X119" s="29"/>
      <c r="Y119" s="29"/>
      <c r="Z119" s="29"/>
      <c r="AA119" s="70">
        <f t="shared" si="79"/>
        <v>0</v>
      </c>
      <c r="AB119" s="70">
        <f t="shared" si="80"/>
        <v>0</v>
      </c>
      <c r="AC119" s="70" t="str">
        <f t="shared" si="81"/>
        <v/>
      </c>
      <c r="AD119" s="29">
        <v>71</v>
      </c>
      <c r="AE119" s="29">
        <v>12</v>
      </c>
      <c r="AF119" s="29"/>
      <c r="AG119" s="29"/>
      <c r="AH119" s="29"/>
      <c r="AI119" s="29"/>
      <c r="AJ119" s="70">
        <f t="shared" si="82"/>
        <v>71</v>
      </c>
      <c r="AK119" s="70">
        <f t="shared" si="83"/>
        <v>12</v>
      </c>
      <c r="AL119" s="70">
        <f t="shared" si="84"/>
        <v>0.16901408450704225</v>
      </c>
      <c r="AM119" s="29"/>
      <c r="AN119" s="29"/>
      <c r="AP119" s="29"/>
      <c r="AQ119" s="70">
        <f t="shared" si="67"/>
        <v>0</v>
      </c>
      <c r="AR119" s="70">
        <f t="shared" si="68"/>
        <v>0</v>
      </c>
      <c r="AS119" s="70" t="str">
        <f t="shared" si="69"/>
        <v/>
      </c>
      <c r="AT119" s="29"/>
      <c r="AU119" s="29"/>
      <c r="AV119" s="29"/>
      <c r="AW119" s="29"/>
      <c r="AX119" s="14"/>
      <c r="AY119" s="14"/>
      <c r="AZ119" s="70">
        <f t="shared" si="97"/>
        <v>0</v>
      </c>
      <c r="BA119" s="70">
        <f t="shared" si="98"/>
        <v>0</v>
      </c>
      <c r="BB119" s="70" t="str">
        <f t="shared" si="99"/>
        <v/>
      </c>
      <c r="BC119" s="29"/>
      <c r="BD119" s="29"/>
      <c r="BE119" s="29"/>
      <c r="BF119" s="29"/>
      <c r="BG119" s="14"/>
      <c r="BH119" s="14"/>
      <c r="BI119" s="70">
        <f t="shared" si="70"/>
        <v>0</v>
      </c>
      <c r="BJ119" s="70">
        <f t="shared" si="71"/>
        <v>0</v>
      </c>
      <c r="BK119" s="70" t="str">
        <f t="shared" si="72"/>
        <v/>
      </c>
      <c r="BL119" s="29"/>
      <c r="BM119" s="29"/>
      <c r="BO119" s="14"/>
      <c r="BP119" s="29"/>
      <c r="BQ119" s="29"/>
      <c r="BR119" s="70">
        <f t="shared" si="85"/>
        <v>0</v>
      </c>
      <c r="BS119" s="70">
        <f t="shared" si="86"/>
        <v>0</v>
      </c>
      <c r="BT119" s="70" t="str">
        <f t="shared" si="87"/>
        <v/>
      </c>
      <c r="BU119" s="29"/>
      <c r="BV119" s="29"/>
      <c r="BW119" s="14"/>
      <c r="BX119" s="14"/>
      <c r="BY119" s="29"/>
      <c r="BZ119" s="29"/>
      <c r="CA119" s="70">
        <f t="shared" si="88"/>
        <v>0</v>
      </c>
      <c r="CB119" s="70">
        <f t="shared" si="89"/>
        <v>0</v>
      </c>
      <c r="CC119" s="70" t="str">
        <f t="shared" si="90"/>
        <v/>
      </c>
      <c r="CD119" s="29"/>
      <c r="CE119" s="29"/>
      <c r="CH119" s="29"/>
      <c r="CI119" s="29"/>
      <c r="CJ119" s="70">
        <f t="shared" si="91"/>
        <v>0</v>
      </c>
      <c r="CK119" s="70">
        <f t="shared" si="92"/>
        <v>0</v>
      </c>
      <c r="CL119" s="70" t="str">
        <f t="shared" si="93"/>
        <v/>
      </c>
      <c r="CM119" s="29"/>
      <c r="CN119" s="29"/>
      <c r="CQ119" s="29"/>
      <c r="CR119" s="29"/>
      <c r="CS119" s="70">
        <f t="shared" si="94"/>
        <v>0</v>
      </c>
      <c r="CT119" s="70">
        <f t="shared" si="95"/>
        <v>0</v>
      </c>
      <c r="CU119" s="70" t="str">
        <f t="shared" si="96"/>
        <v/>
      </c>
    </row>
    <row r="120" spans="1:99" s="2" customFormat="1" x14ac:dyDescent="0.3">
      <c r="A120" s="46" t="s">
        <v>40</v>
      </c>
      <c r="B120" s="14" t="s">
        <v>63</v>
      </c>
      <c r="C120" s="29"/>
      <c r="D120" s="29"/>
      <c r="E120" s="29"/>
      <c r="F120" s="29"/>
      <c r="G120" s="29"/>
      <c r="H120" s="29"/>
      <c r="I120" s="70">
        <f t="shared" si="73"/>
        <v>0</v>
      </c>
      <c r="J120" s="70">
        <f t="shared" si="74"/>
        <v>0</v>
      </c>
      <c r="K120" s="70" t="str">
        <f t="shared" si="75"/>
        <v/>
      </c>
      <c r="L120" s="29">
        <v>387777</v>
      </c>
      <c r="M120" s="29">
        <v>29792</v>
      </c>
      <c r="N120" s="29"/>
      <c r="O120" s="29"/>
      <c r="P120" s="29"/>
      <c r="Q120" s="29"/>
      <c r="R120" s="70">
        <f t="shared" si="76"/>
        <v>387777</v>
      </c>
      <c r="S120" s="70">
        <f t="shared" si="77"/>
        <v>29792</v>
      </c>
      <c r="T120" s="70">
        <f t="shared" si="78"/>
        <v>7.6827661258919433E-2</v>
      </c>
      <c r="U120" s="29">
        <v>623219</v>
      </c>
      <c r="V120" s="29">
        <v>52437</v>
      </c>
      <c r="W120" s="29"/>
      <c r="X120" s="29"/>
      <c r="Y120" s="29"/>
      <c r="Z120" s="29"/>
      <c r="AA120" s="70">
        <f t="shared" si="79"/>
        <v>623219</v>
      </c>
      <c r="AB120" s="70">
        <f t="shared" si="80"/>
        <v>52437</v>
      </c>
      <c r="AC120" s="70">
        <f t="shared" si="81"/>
        <v>8.4138962387218616E-2</v>
      </c>
      <c r="AD120" s="29">
        <v>709838</v>
      </c>
      <c r="AE120" s="29">
        <v>57735</v>
      </c>
      <c r="AF120" s="29"/>
      <c r="AG120" s="29"/>
      <c r="AH120" s="29"/>
      <c r="AI120" s="29"/>
      <c r="AJ120" s="70">
        <f t="shared" si="82"/>
        <v>709838</v>
      </c>
      <c r="AK120" s="70">
        <f t="shared" si="83"/>
        <v>57735</v>
      </c>
      <c r="AL120" s="70">
        <f t="shared" si="84"/>
        <v>8.1335459640086899E-2</v>
      </c>
      <c r="AM120" s="29">
        <v>77948</v>
      </c>
      <c r="AN120" s="29">
        <v>54862</v>
      </c>
      <c r="AP120" s="29"/>
      <c r="AQ120" s="70">
        <f t="shared" si="67"/>
        <v>77948</v>
      </c>
      <c r="AR120" s="70">
        <f t="shared" si="68"/>
        <v>54862</v>
      </c>
      <c r="AS120" s="70">
        <f t="shared" si="69"/>
        <v>0.70382819315441059</v>
      </c>
      <c r="AT120" s="29">
        <v>402070</v>
      </c>
      <c r="AU120" s="29">
        <v>40299</v>
      </c>
      <c r="AV120" s="29"/>
      <c r="AW120" s="29"/>
      <c r="AX120" s="14"/>
      <c r="AY120" s="14"/>
      <c r="AZ120" s="70">
        <f t="shared" si="97"/>
        <v>402070</v>
      </c>
      <c r="BA120" s="70">
        <f t="shared" si="98"/>
        <v>40299</v>
      </c>
      <c r="BB120" s="70">
        <f t="shared" si="99"/>
        <v>0.10022881587783222</v>
      </c>
      <c r="BC120" s="29">
        <v>273312</v>
      </c>
      <c r="BD120" s="29">
        <v>27850</v>
      </c>
      <c r="BE120" s="29"/>
      <c r="BF120" s="29"/>
      <c r="BG120" s="14"/>
      <c r="BH120" s="14"/>
      <c r="BI120" s="70">
        <f t="shared" si="70"/>
        <v>273312</v>
      </c>
      <c r="BJ120" s="70">
        <f t="shared" si="71"/>
        <v>27850</v>
      </c>
      <c r="BK120" s="70">
        <f t="shared" si="72"/>
        <v>0.10189819693244351</v>
      </c>
      <c r="BL120" s="29">
        <v>235118</v>
      </c>
      <c r="BM120" s="29">
        <v>23347</v>
      </c>
      <c r="BO120" s="14"/>
      <c r="BP120" s="29"/>
      <c r="BQ120" s="29"/>
      <c r="BR120" s="70">
        <f t="shared" si="85"/>
        <v>235118</v>
      </c>
      <c r="BS120" s="70">
        <f t="shared" si="86"/>
        <v>23347</v>
      </c>
      <c r="BT120" s="70">
        <f t="shared" si="87"/>
        <v>9.9299075357905386E-2</v>
      </c>
      <c r="BU120" s="29">
        <v>266974</v>
      </c>
      <c r="BV120" s="29">
        <v>20408</v>
      </c>
      <c r="BW120" s="14"/>
      <c r="BX120" s="14"/>
      <c r="BY120" s="29"/>
      <c r="BZ120" s="29"/>
      <c r="CA120" s="70">
        <f t="shared" si="88"/>
        <v>266974</v>
      </c>
      <c r="CB120" s="70">
        <f t="shared" si="89"/>
        <v>20408</v>
      </c>
      <c r="CC120" s="70">
        <f t="shared" si="90"/>
        <v>7.6441900709432381E-2</v>
      </c>
      <c r="CD120" s="29">
        <v>240903</v>
      </c>
      <c r="CE120" s="29">
        <v>26800</v>
      </c>
      <c r="CG120"/>
      <c r="CH120" s="29"/>
      <c r="CI120" s="29"/>
      <c r="CJ120" s="70">
        <f t="shared" si="91"/>
        <v>240903</v>
      </c>
      <c r="CK120" s="70">
        <f t="shared" si="92"/>
        <v>26800</v>
      </c>
      <c r="CL120" s="70">
        <f t="shared" si="93"/>
        <v>0.1112480957065707</v>
      </c>
      <c r="CM120" s="29">
        <v>153798</v>
      </c>
      <c r="CN120" s="29">
        <v>17193</v>
      </c>
      <c r="CO120"/>
      <c r="CP120"/>
      <c r="CQ120" s="29"/>
      <c r="CR120" s="29"/>
      <c r="CS120" s="70">
        <f t="shared" si="94"/>
        <v>153798</v>
      </c>
      <c r="CT120" s="70">
        <f t="shared" si="95"/>
        <v>17193</v>
      </c>
      <c r="CU120" s="70">
        <f t="shared" si="96"/>
        <v>0.11178949011040455</v>
      </c>
    </row>
    <row r="121" spans="1:99" s="2" customFormat="1" x14ac:dyDescent="0.3">
      <c r="A121" s="46" t="s">
        <v>42</v>
      </c>
      <c r="B121" s="14" t="s">
        <v>63</v>
      </c>
      <c r="C121" s="29"/>
      <c r="D121" s="29"/>
      <c r="E121" s="29"/>
      <c r="F121" s="29"/>
      <c r="G121" s="29"/>
      <c r="H121" s="29"/>
      <c r="I121" s="70">
        <f t="shared" si="73"/>
        <v>0</v>
      </c>
      <c r="J121" s="70">
        <f t="shared" si="74"/>
        <v>0</v>
      </c>
      <c r="K121" s="70" t="str">
        <f t="shared" si="75"/>
        <v/>
      </c>
      <c r="L121" s="29">
        <v>9065</v>
      </c>
      <c r="M121" s="29">
        <v>4637</v>
      </c>
      <c r="N121" s="29"/>
      <c r="O121" s="29"/>
      <c r="P121" s="29"/>
      <c r="Q121" s="29"/>
      <c r="R121" s="70">
        <f t="shared" si="76"/>
        <v>9065</v>
      </c>
      <c r="S121" s="70">
        <f t="shared" si="77"/>
        <v>4637</v>
      </c>
      <c r="T121" s="70">
        <f t="shared" si="78"/>
        <v>0.51152785438499726</v>
      </c>
      <c r="U121" s="29">
        <v>10808</v>
      </c>
      <c r="V121" s="29">
        <v>5633</v>
      </c>
      <c r="W121" s="29"/>
      <c r="X121" s="29"/>
      <c r="Y121" s="29"/>
      <c r="Z121" s="29"/>
      <c r="AA121" s="70">
        <f t="shared" si="79"/>
        <v>10808</v>
      </c>
      <c r="AB121" s="70">
        <f t="shared" si="80"/>
        <v>5633</v>
      </c>
      <c r="AC121" s="70">
        <f t="shared" si="81"/>
        <v>0.52118800888230943</v>
      </c>
      <c r="AD121" s="29">
        <v>7747</v>
      </c>
      <c r="AE121" s="29">
        <v>5062</v>
      </c>
      <c r="AF121" s="29"/>
      <c r="AG121" s="29"/>
      <c r="AH121" s="29"/>
      <c r="AI121" s="29"/>
      <c r="AJ121" s="70">
        <f t="shared" si="82"/>
        <v>7747</v>
      </c>
      <c r="AK121" s="70">
        <f t="shared" si="83"/>
        <v>5062</v>
      </c>
      <c r="AL121" s="70">
        <f t="shared" si="84"/>
        <v>0.65341422486123657</v>
      </c>
      <c r="AM121" s="29">
        <v>9756</v>
      </c>
      <c r="AN121" s="29">
        <v>5900</v>
      </c>
      <c r="AP121" s="29"/>
      <c r="AQ121" s="70">
        <f t="shared" si="67"/>
        <v>9756</v>
      </c>
      <c r="AR121" s="70">
        <f t="shared" si="68"/>
        <v>5900</v>
      </c>
      <c r="AS121" s="70">
        <f t="shared" si="69"/>
        <v>0.60475604756047563</v>
      </c>
      <c r="AT121" s="29">
        <v>7072</v>
      </c>
      <c r="AU121" s="29">
        <v>5749</v>
      </c>
      <c r="AV121" s="29"/>
      <c r="AW121" s="29"/>
      <c r="AX121" s="14"/>
      <c r="AY121" s="14"/>
      <c r="AZ121" s="70">
        <f t="shared" si="97"/>
        <v>7072</v>
      </c>
      <c r="BA121" s="70">
        <f t="shared" si="98"/>
        <v>5749</v>
      </c>
      <c r="BB121" s="70">
        <f t="shared" si="99"/>
        <v>0.81292420814479638</v>
      </c>
      <c r="BC121" s="29">
        <v>9899</v>
      </c>
      <c r="BD121" s="29">
        <v>6623</v>
      </c>
      <c r="BE121" s="29"/>
      <c r="BF121" s="29"/>
      <c r="BG121" s="14"/>
      <c r="BH121" s="14"/>
      <c r="BI121" s="70">
        <f t="shared" si="70"/>
        <v>9899</v>
      </c>
      <c r="BJ121" s="70">
        <f t="shared" si="71"/>
        <v>6623</v>
      </c>
      <c r="BK121" s="70">
        <f t="shared" si="72"/>
        <v>0.66905748055359127</v>
      </c>
      <c r="BL121" s="29">
        <v>8866</v>
      </c>
      <c r="BM121" s="29">
        <v>6965</v>
      </c>
      <c r="BO121" s="14"/>
      <c r="BP121" s="29"/>
      <c r="BQ121" s="29"/>
      <c r="BR121" s="70">
        <f t="shared" si="85"/>
        <v>8866</v>
      </c>
      <c r="BS121" s="70">
        <f t="shared" si="86"/>
        <v>6965</v>
      </c>
      <c r="BT121" s="70">
        <f t="shared" si="87"/>
        <v>0.78558538235957587</v>
      </c>
      <c r="BU121" s="29">
        <v>7852</v>
      </c>
      <c r="BV121" s="29">
        <v>8907</v>
      </c>
      <c r="BW121" s="14"/>
      <c r="BX121" s="14"/>
      <c r="BY121" s="29"/>
      <c r="BZ121" s="29"/>
      <c r="CA121" s="70">
        <f t="shared" si="88"/>
        <v>7852</v>
      </c>
      <c r="CB121" s="70">
        <f t="shared" si="89"/>
        <v>8907</v>
      </c>
      <c r="CC121" s="70">
        <f t="shared" si="90"/>
        <v>1.1343606724401427</v>
      </c>
      <c r="CD121" s="29">
        <v>11004</v>
      </c>
      <c r="CE121" s="29">
        <v>25430</v>
      </c>
      <c r="CG121"/>
      <c r="CH121" s="29"/>
      <c r="CI121" s="29"/>
      <c r="CJ121" s="70">
        <f t="shared" si="91"/>
        <v>11004</v>
      </c>
      <c r="CK121" s="70">
        <f t="shared" si="92"/>
        <v>25430</v>
      </c>
      <c r="CL121" s="70">
        <f t="shared" si="93"/>
        <v>2.310977826245002</v>
      </c>
      <c r="CM121" s="29">
        <v>7566</v>
      </c>
      <c r="CN121" s="29">
        <v>6372</v>
      </c>
      <c r="CO121"/>
      <c r="CP121"/>
      <c r="CR121" s="29"/>
      <c r="CS121" s="70">
        <f t="shared" si="94"/>
        <v>7566</v>
      </c>
      <c r="CT121" s="70">
        <f t="shared" si="95"/>
        <v>6372</v>
      </c>
      <c r="CU121" s="70">
        <f t="shared" si="96"/>
        <v>0.8421887390959556</v>
      </c>
    </row>
    <row r="122" spans="1:99" s="2" customFormat="1" x14ac:dyDescent="0.3">
      <c r="A122" s="46" t="s">
        <v>41</v>
      </c>
      <c r="B122" s="14" t="s">
        <v>63</v>
      </c>
      <c r="C122" s="29"/>
      <c r="D122" s="29"/>
      <c r="E122" s="29"/>
      <c r="F122" s="29"/>
      <c r="G122" s="29"/>
      <c r="H122" s="29"/>
      <c r="I122" s="70">
        <f t="shared" si="73"/>
        <v>0</v>
      </c>
      <c r="J122" s="70">
        <f t="shared" si="74"/>
        <v>0</v>
      </c>
      <c r="K122" s="70" t="str">
        <f t="shared" si="75"/>
        <v/>
      </c>
      <c r="L122" s="29">
        <v>17108</v>
      </c>
      <c r="M122" s="29">
        <v>2843</v>
      </c>
      <c r="N122" s="29"/>
      <c r="O122" s="29"/>
      <c r="P122" s="29"/>
      <c r="Q122" s="29"/>
      <c r="R122" s="70">
        <f t="shared" si="76"/>
        <v>17108</v>
      </c>
      <c r="S122" s="70">
        <f t="shared" si="77"/>
        <v>2843</v>
      </c>
      <c r="T122" s="70">
        <f t="shared" si="78"/>
        <v>0.16617956511573534</v>
      </c>
      <c r="U122" s="29">
        <v>99606</v>
      </c>
      <c r="V122" s="29">
        <v>4241</v>
      </c>
      <c r="W122" s="29"/>
      <c r="X122" s="29"/>
      <c r="Y122" s="29"/>
      <c r="Z122" s="29"/>
      <c r="AA122" s="70">
        <f t="shared" si="79"/>
        <v>99606</v>
      </c>
      <c r="AB122" s="70">
        <f t="shared" si="80"/>
        <v>4241</v>
      </c>
      <c r="AC122" s="70">
        <f t="shared" si="81"/>
        <v>4.257775636005863E-2</v>
      </c>
      <c r="AD122" s="29">
        <v>16926</v>
      </c>
      <c r="AE122" s="29">
        <v>2918</v>
      </c>
      <c r="AF122" s="29"/>
      <c r="AG122" s="29"/>
      <c r="AH122" s="29"/>
      <c r="AI122" s="29"/>
      <c r="AJ122" s="70">
        <f t="shared" si="82"/>
        <v>16926</v>
      </c>
      <c r="AK122" s="70">
        <f t="shared" si="83"/>
        <v>2918</v>
      </c>
      <c r="AL122" s="70">
        <f t="shared" si="84"/>
        <v>0.17239749497814014</v>
      </c>
      <c r="AM122" s="29">
        <v>15086</v>
      </c>
      <c r="AN122" s="29">
        <v>3319</v>
      </c>
      <c r="AP122" s="29"/>
      <c r="AQ122" s="70">
        <f t="shared" si="67"/>
        <v>15086</v>
      </c>
      <c r="AR122" s="70">
        <f t="shared" si="68"/>
        <v>3319</v>
      </c>
      <c r="AS122" s="70">
        <f t="shared" si="69"/>
        <v>0.22000530292986875</v>
      </c>
      <c r="AT122" s="29">
        <v>11303</v>
      </c>
      <c r="AU122" s="29">
        <v>2709</v>
      </c>
      <c r="AV122" s="29"/>
      <c r="AW122" s="29"/>
      <c r="AX122" s="14"/>
      <c r="AY122" s="14"/>
      <c r="AZ122" s="70">
        <f t="shared" si="97"/>
        <v>11303</v>
      </c>
      <c r="BA122" s="70">
        <f t="shared" si="98"/>
        <v>2709</v>
      </c>
      <c r="BB122" s="70">
        <f t="shared" si="99"/>
        <v>0.23967088383614971</v>
      </c>
      <c r="BC122" s="29">
        <v>8405</v>
      </c>
      <c r="BD122" s="29">
        <v>1750</v>
      </c>
      <c r="BE122" s="29"/>
      <c r="BF122" s="29"/>
      <c r="BG122" s="14"/>
      <c r="BH122" s="14"/>
      <c r="BI122" s="70">
        <f t="shared" si="70"/>
        <v>8405</v>
      </c>
      <c r="BJ122" s="70">
        <f t="shared" si="71"/>
        <v>1750</v>
      </c>
      <c r="BK122" s="70">
        <f t="shared" si="72"/>
        <v>0.20820939916716241</v>
      </c>
      <c r="BL122" s="29">
        <v>20546</v>
      </c>
      <c r="BM122" s="29">
        <v>3249</v>
      </c>
      <c r="BO122" s="14"/>
      <c r="BP122" s="29"/>
      <c r="BQ122" s="29"/>
      <c r="BR122" s="70">
        <f t="shared" si="85"/>
        <v>20546</v>
      </c>
      <c r="BS122" s="70">
        <f t="shared" si="86"/>
        <v>3249</v>
      </c>
      <c r="BT122" s="70">
        <f t="shared" si="87"/>
        <v>0.15813296992115253</v>
      </c>
      <c r="BU122" s="29">
        <v>5590</v>
      </c>
      <c r="BV122" s="29">
        <v>1484</v>
      </c>
      <c r="BW122" s="14"/>
      <c r="BX122" s="14"/>
      <c r="BY122" s="29"/>
      <c r="BZ122" s="29"/>
      <c r="CA122" s="70">
        <f t="shared" si="88"/>
        <v>5590</v>
      </c>
      <c r="CB122" s="70">
        <f t="shared" si="89"/>
        <v>1484</v>
      </c>
      <c r="CC122" s="70">
        <f t="shared" si="90"/>
        <v>0.26547406082289804</v>
      </c>
      <c r="CD122" s="29">
        <v>6403</v>
      </c>
      <c r="CE122" s="29">
        <v>1584</v>
      </c>
      <c r="CG122"/>
      <c r="CJ122" s="70">
        <f t="shared" si="91"/>
        <v>6403</v>
      </c>
      <c r="CK122" s="70">
        <f t="shared" si="92"/>
        <v>1584</v>
      </c>
      <c r="CL122" s="70">
        <f t="shared" si="93"/>
        <v>0.24738403873184445</v>
      </c>
      <c r="CM122" s="29">
        <v>4088</v>
      </c>
      <c r="CN122" s="29">
        <v>1008</v>
      </c>
      <c r="CO122"/>
      <c r="CP122"/>
      <c r="CS122" s="70">
        <f t="shared" si="94"/>
        <v>4088</v>
      </c>
      <c r="CT122" s="70">
        <f t="shared" si="95"/>
        <v>1008</v>
      </c>
      <c r="CU122" s="70">
        <f t="shared" si="96"/>
        <v>0.24657534246575341</v>
      </c>
    </row>
    <row r="123" spans="1:99" s="2" customFormat="1" x14ac:dyDescent="0.3">
      <c r="A123" s="46" t="s">
        <v>73</v>
      </c>
      <c r="B123" s="14" t="s">
        <v>63</v>
      </c>
      <c r="C123" s="29"/>
      <c r="D123" s="29"/>
      <c r="E123" s="29"/>
      <c r="F123" s="29"/>
      <c r="G123" s="29"/>
      <c r="H123" s="29"/>
      <c r="I123" s="70">
        <f t="shared" si="73"/>
        <v>0</v>
      </c>
      <c r="J123" s="70">
        <f t="shared" si="74"/>
        <v>0</v>
      </c>
      <c r="K123" s="70" t="str">
        <f t="shared" si="75"/>
        <v/>
      </c>
      <c r="L123" s="29"/>
      <c r="M123" s="29"/>
      <c r="N123" s="29"/>
      <c r="O123" s="29"/>
      <c r="P123" s="29"/>
      <c r="Q123" s="29"/>
      <c r="R123" s="70">
        <f t="shared" si="76"/>
        <v>0</v>
      </c>
      <c r="S123" s="70">
        <f t="shared" si="77"/>
        <v>0</v>
      </c>
      <c r="T123" s="70" t="str">
        <f t="shared" si="78"/>
        <v/>
      </c>
      <c r="U123" s="29"/>
      <c r="V123" s="29"/>
      <c r="W123" s="29"/>
      <c r="X123" s="29"/>
      <c r="Y123" s="29"/>
      <c r="Z123" s="29"/>
      <c r="AA123" s="70">
        <f t="shared" si="79"/>
        <v>0</v>
      </c>
      <c r="AB123" s="70">
        <f t="shared" si="80"/>
        <v>0</v>
      </c>
      <c r="AC123" s="70" t="str">
        <f t="shared" si="81"/>
        <v/>
      </c>
      <c r="AD123" s="29">
        <v>117</v>
      </c>
      <c r="AE123" s="29">
        <v>28</v>
      </c>
      <c r="AF123" s="29"/>
      <c r="AG123" s="29"/>
      <c r="AH123" s="29"/>
      <c r="AI123" s="29"/>
      <c r="AJ123" s="70">
        <f t="shared" si="82"/>
        <v>117</v>
      </c>
      <c r="AK123" s="70">
        <f t="shared" si="83"/>
        <v>28</v>
      </c>
      <c r="AL123" s="70">
        <f t="shared" si="84"/>
        <v>0.23931623931623933</v>
      </c>
      <c r="AM123" s="29"/>
      <c r="AN123" s="29"/>
      <c r="AP123" s="29"/>
      <c r="AQ123" s="70">
        <f t="shared" si="67"/>
        <v>0</v>
      </c>
      <c r="AR123" s="70">
        <f t="shared" si="68"/>
        <v>0</v>
      </c>
      <c r="AS123" s="70" t="str">
        <f t="shared" si="69"/>
        <v/>
      </c>
      <c r="AT123" s="29"/>
      <c r="AU123" s="29"/>
      <c r="AV123" s="29"/>
      <c r="AW123" s="29"/>
      <c r="AX123" s="14"/>
      <c r="AY123" s="14"/>
      <c r="AZ123" s="70">
        <f t="shared" si="97"/>
        <v>0</v>
      </c>
      <c r="BA123" s="70">
        <f t="shared" si="98"/>
        <v>0</v>
      </c>
      <c r="BB123" s="70" t="str">
        <f t="shared" si="99"/>
        <v/>
      </c>
      <c r="BC123" s="29"/>
      <c r="BD123" s="29"/>
      <c r="BE123" s="29"/>
      <c r="BF123" s="29"/>
      <c r="BG123" s="14"/>
      <c r="BH123" s="14"/>
      <c r="BI123" s="70">
        <f t="shared" si="70"/>
        <v>0</v>
      </c>
      <c r="BJ123" s="70">
        <f t="shared" si="71"/>
        <v>0</v>
      </c>
      <c r="BK123" s="70" t="str">
        <f t="shared" si="72"/>
        <v/>
      </c>
      <c r="BL123" s="29"/>
      <c r="BM123" s="29"/>
      <c r="BO123" s="14"/>
      <c r="BP123" s="29"/>
      <c r="BQ123" s="29"/>
      <c r="BR123" s="70">
        <f t="shared" si="85"/>
        <v>0</v>
      </c>
      <c r="BS123" s="70">
        <f t="shared" si="86"/>
        <v>0</v>
      </c>
      <c r="BT123" s="70" t="str">
        <f t="shared" si="87"/>
        <v/>
      </c>
      <c r="BU123" s="29"/>
      <c r="BV123" s="29"/>
      <c r="BW123" s="14"/>
      <c r="BX123" s="14"/>
      <c r="BY123" s="29"/>
      <c r="BZ123" s="29"/>
      <c r="CA123" s="70">
        <f t="shared" si="88"/>
        <v>0</v>
      </c>
      <c r="CB123" s="70">
        <f t="shared" si="89"/>
        <v>0</v>
      </c>
      <c r="CC123" s="70" t="str">
        <f t="shared" si="90"/>
        <v/>
      </c>
      <c r="CD123" s="29"/>
      <c r="CE123" s="29"/>
      <c r="CG123"/>
      <c r="CJ123" s="70">
        <f t="shared" si="91"/>
        <v>0</v>
      </c>
      <c r="CK123" s="70">
        <f t="shared" si="92"/>
        <v>0</v>
      </c>
      <c r="CL123" s="70" t="str">
        <f t="shared" si="93"/>
        <v/>
      </c>
      <c r="CM123" s="29"/>
      <c r="CN123" s="29"/>
      <c r="CO123"/>
      <c r="CP123"/>
      <c r="CS123" s="70">
        <f t="shared" si="94"/>
        <v>0</v>
      </c>
      <c r="CT123" s="70">
        <f t="shared" si="95"/>
        <v>0</v>
      </c>
      <c r="CU123" s="70" t="str">
        <f t="shared" si="96"/>
        <v/>
      </c>
    </row>
    <row r="124" spans="1:99" s="2" customFormat="1" x14ac:dyDescent="0.3">
      <c r="A124" s="46" t="s">
        <v>55</v>
      </c>
      <c r="B124" s="14" t="s">
        <v>63</v>
      </c>
      <c r="C124" s="29"/>
      <c r="D124" s="29"/>
      <c r="E124" s="29"/>
      <c r="F124" s="29"/>
      <c r="G124" s="29"/>
      <c r="H124" s="29"/>
      <c r="I124" s="70">
        <f t="shared" si="73"/>
        <v>0</v>
      </c>
      <c r="J124" s="70">
        <f t="shared" si="74"/>
        <v>0</v>
      </c>
      <c r="K124" s="70" t="str">
        <f t="shared" si="75"/>
        <v/>
      </c>
      <c r="L124" s="29">
        <v>4589</v>
      </c>
      <c r="M124" s="29">
        <v>117</v>
      </c>
      <c r="N124" s="29"/>
      <c r="O124" s="29"/>
      <c r="P124" s="29"/>
      <c r="Q124" s="29"/>
      <c r="R124" s="70">
        <f t="shared" si="76"/>
        <v>4589</v>
      </c>
      <c r="S124" s="70">
        <f t="shared" si="77"/>
        <v>117</v>
      </c>
      <c r="T124" s="70">
        <f t="shared" si="78"/>
        <v>2.5495750708215296E-2</v>
      </c>
      <c r="U124" s="29"/>
      <c r="V124" s="29"/>
      <c r="W124" s="29"/>
      <c r="X124" s="29"/>
      <c r="Y124" s="29"/>
      <c r="Z124" s="29"/>
      <c r="AA124" s="70">
        <f t="shared" si="79"/>
        <v>0</v>
      </c>
      <c r="AB124" s="70">
        <f t="shared" si="80"/>
        <v>0</v>
      </c>
      <c r="AC124" s="70" t="str">
        <f t="shared" si="81"/>
        <v/>
      </c>
      <c r="AD124" s="29"/>
      <c r="AE124" s="29"/>
      <c r="AF124" s="29"/>
      <c r="AG124" s="29"/>
      <c r="AH124" s="29"/>
      <c r="AI124" s="29"/>
      <c r="AJ124" s="70">
        <f t="shared" si="82"/>
        <v>0</v>
      </c>
      <c r="AK124" s="70">
        <f t="shared" si="83"/>
        <v>0</v>
      </c>
      <c r="AL124" s="70" t="str">
        <f t="shared" si="84"/>
        <v/>
      </c>
      <c r="AM124" s="29"/>
      <c r="AN124" s="29"/>
      <c r="AP124" s="29"/>
      <c r="AQ124" s="70">
        <f t="shared" si="67"/>
        <v>0</v>
      </c>
      <c r="AR124" s="70">
        <f t="shared" si="68"/>
        <v>0</v>
      </c>
      <c r="AS124" s="70" t="str">
        <f t="shared" si="69"/>
        <v/>
      </c>
      <c r="AT124" s="29"/>
      <c r="AU124" s="29"/>
      <c r="AV124" s="29"/>
      <c r="AW124" s="29"/>
      <c r="AX124" s="14"/>
      <c r="AY124" s="14"/>
      <c r="AZ124" s="70">
        <f t="shared" si="97"/>
        <v>0</v>
      </c>
      <c r="BA124" s="70">
        <f t="shared" si="98"/>
        <v>0</v>
      </c>
      <c r="BB124" s="70" t="str">
        <f t="shared" si="99"/>
        <v/>
      </c>
      <c r="BC124" s="29"/>
      <c r="BD124" s="29"/>
      <c r="BE124" s="29"/>
      <c r="BF124" s="29"/>
      <c r="BG124" s="14"/>
      <c r="BH124" s="14"/>
      <c r="BI124" s="70">
        <f t="shared" si="70"/>
        <v>0</v>
      </c>
      <c r="BJ124" s="70">
        <f t="shared" si="71"/>
        <v>0</v>
      </c>
      <c r="BK124" s="70" t="str">
        <f t="shared" si="72"/>
        <v/>
      </c>
      <c r="BL124" s="29"/>
      <c r="BM124" s="29"/>
      <c r="BO124" s="14"/>
      <c r="BP124" s="29"/>
      <c r="BQ124" s="29"/>
      <c r="BR124" s="70">
        <f t="shared" si="85"/>
        <v>0</v>
      </c>
      <c r="BS124" s="70">
        <f t="shared" si="86"/>
        <v>0</v>
      </c>
      <c r="BT124" s="70" t="str">
        <f t="shared" si="87"/>
        <v/>
      </c>
      <c r="BU124" s="29"/>
      <c r="BV124" s="29"/>
      <c r="BW124" s="14"/>
      <c r="BX124" s="14"/>
      <c r="BY124" s="29"/>
      <c r="BZ124" s="29"/>
      <c r="CA124" s="70">
        <f t="shared" si="88"/>
        <v>0</v>
      </c>
      <c r="CB124" s="70">
        <f t="shared" si="89"/>
        <v>0</v>
      </c>
      <c r="CC124" s="70" t="str">
        <f t="shared" si="90"/>
        <v/>
      </c>
      <c r="CD124" s="29"/>
      <c r="CE124" s="29"/>
      <c r="CG124"/>
      <c r="CJ124" s="70">
        <f t="shared" si="91"/>
        <v>0</v>
      </c>
      <c r="CK124" s="70">
        <f t="shared" si="92"/>
        <v>0</v>
      </c>
      <c r="CL124" s="70" t="str">
        <f t="shared" si="93"/>
        <v/>
      </c>
      <c r="CM124" s="29"/>
      <c r="CN124" s="29"/>
      <c r="CO124"/>
      <c r="CP124"/>
      <c r="CS124" s="70">
        <f t="shared" si="94"/>
        <v>0</v>
      </c>
      <c r="CT124" s="70">
        <f t="shared" si="95"/>
        <v>0</v>
      </c>
      <c r="CU124" s="70" t="str">
        <f t="shared" si="96"/>
        <v/>
      </c>
    </row>
    <row r="125" spans="1:99" s="2" customFormat="1" x14ac:dyDescent="0.3">
      <c r="A125" s="46" t="s">
        <v>106</v>
      </c>
      <c r="B125" s="14" t="s">
        <v>3</v>
      </c>
      <c r="C125" s="29"/>
      <c r="D125" s="29"/>
      <c r="E125" s="29"/>
      <c r="F125" s="29"/>
      <c r="G125" s="29"/>
      <c r="H125" s="29"/>
      <c r="I125" s="70">
        <f t="shared" si="73"/>
        <v>0</v>
      </c>
      <c r="J125" s="70">
        <f t="shared" si="74"/>
        <v>0</v>
      </c>
      <c r="K125" s="70" t="str">
        <f t="shared" si="75"/>
        <v/>
      </c>
      <c r="L125" s="29">
        <v>2</v>
      </c>
      <c r="M125" s="29">
        <v>84</v>
      </c>
      <c r="N125" s="29"/>
      <c r="O125" s="29"/>
      <c r="P125" s="29"/>
      <c r="Q125" s="29"/>
      <c r="R125" s="70">
        <f t="shared" si="76"/>
        <v>2</v>
      </c>
      <c r="S125" s="70">
        <f t="shared" si="77"/>
        <v>84</v>
      </c>
      <c r="T125" s="70">
        <f t="shared" si="78"/>
        <v>42</v>
      </c>
      <c r="U125" s="29"/>
      <c r="V125" s="29"/>
      <c r="W125" s="29"/>
      <c r="X125" s="29"/>
      <c r="Y125" s="29"/>
      <c r="Z125" s="29"/>
      <c r="AA125" s="70">
        <f t="shared" si="79"/>
        <v>0</v>
      </c>
      <c r="AB125" s="70">
        <f t="shared" si="80"/>
        <v>0</v>
      </c>
      <c r="AC125" s="70" t="str">
        <f t="shared" si="81"/>
        <v/>
      </c>
      <c r="AD125" s="29"/>
      <c r="AE125" s="29"/>
      <c r="AF125" s="29"/>
      <c r="AG125" s="29"/>
      <c r="AH125" s="29"/>
      <c r="AI125" s="29"/>
      <c r="AJ125" s="70">
        <f t="shared" si="82"/>
        <v>0</v>
      </c>
      <c r="AK125" s="70">
        <f t="shared" si="83"/>
        <v>0</v>
      </c>
      <c r="AL125" s="70" t="str">
        <f t="shared" si="84"/>
        <v/>
      </c>
      <c r="AM125" s="29"/>
      <c r="AN125" s="29"/>
      <c r="AP125" s="29"/>
      <c r="AQ125" s="70">
        <f t="shared" si="67"/>
        <v>0</v>
      </c>
      <c r="AR125" s="70">
        <f t="shared" si="68"/>
        <v>0</v>
      </c>
      <c r="AS125" s="70" t="str">
        <f t="shared" si="69"/>
        <v/>
      </c>
      <c r="AT125" s="29"/>
      <c r="AU125" s="29"/>
      <c r="AV125" s="29"/>
      <c r="AW125" s="29"/>
      <c r="AX125" s="14"/>
      <c r="AY125" s="14"/>
      <c r="AZ125" s="70">
        <f t="shared" si="97"/>
        <v>0</v>
      </c>
      <c r="BA125" s="70">
        <f t="shared" si="98"/>
        <v>0</v>
      </c>
      <c r="BB125" s="70" t="str">
        <f t="shared" si="99"/>
        <v/>
      </c>
      <c r="BC125" s="29"/>
      <c r="BD125" s="29"/>
      <c r="BE125" s="29"/>
      <c r="BF125" s="29"/>
      <c r="BG125" s="14"/>
      <c r="BH125" s="14"/>
      <c r="BI125" s="70">
        <f t="shared" si="70"/>
        <v>0</v>
      </c>
      <c r="BJ125" s="70">
        <f t="shared" si="71"/>
        <v>0</v>
      </c>
      <c r="BK125" s="70" t="str">
        <f t="shared" si="72"/>
        <v/>
      </c>
      <c r="BL125" s="29"/>
      <c r="BM125" s="29"/>
      <c r="BO125" s="14"/>
      <c r="BP125" s="29"/>
      <c r="BQ125" s="29"/>
      <c r="BR125" s="70">
        <f t="shared" si="85"/>
        <v>0</v>
      </c>
      <c r="BS125" s="70">
        <f t="shared" si="86"/>
        <v>0</v>
      </c>
      <c r="BT125" s="70" t="str">
        <f t="shared" si="87"/>
        <v/>
      </c>
      <c r="BU125" s="29"/>
      <c r="BV125" s="29"/>
      <c r="BW125" s="14"/>
      <c r="BX125" s="14"/>
      <c r="BY125" s="29"/>
      <c r="BZ125" s="29"/>
      <c r="CA125" s="70">
        <f t="shared" si="88"/>
        <v>0</v>
      </c>
      <c r="CB125" s="70">
        <f t="shared" si="89"/>
        <v>0</v>
      </c>
      <c r="CC125" s="70" t="str">
        <f t="shared" si="90"/>
        <v/>
      </c>
      <c r="CD125" s="29"/>
      <c r="CE125" s="29"/>
      <c r="CG125"/>
      <c r="CJ125" s="70">
        <f t="shared" si="91"/>
        <v>0</v>
      </c>
      <c r="CK125" s="70">
        <f t="shared" si="92"/>
        <v>0</v>
      </c>
      <c r="CL125" s="70" t="str">
        <f t="shared" si="93"/>
        <v/>
      </c>
      <c r="CM125" s="29"/>
      <c r="CN125" s="29"/>
      <c r="CO125"/>
      <c r="CP125"/>
      <c r="CS125" s="70">
        <f t="shared" si="94"/>
        <v>0</v>
      </c>
      <c r="CT125" s="70">
        <f t="shared" si="95"/>
        <v>0</v>
      </c>
      <c r="CU125" s="70" t="str">
        <f t="shared" si="96"/>
        <v/>
      </c>
    </row>
    <row r="126" spans="1:99" s="2" customFormat="1" x14ac:dyDescent="0.3">
      <c r="A126" s="46" t="s">
        <v>37</v>
      </c>
      <c r="B126" s="14" t="s">
        <v>63</v>
      </c>
      <c r="C126" s="14"/>
      <c r="D126" s="14"/>
      <c r="E126" s="29"/>
      <c r="F126" s="29"/>
      <c r="G126" s="29"/>
      <c r="H126" s="29"/>
      <c r="I126" s="70">
        <f t="shared" si="73"/>
        <v>0</v>
      </c>
      <c r="J126" s="70">
        <f t="shared" si="74"/>
        <v>0</v>
      </c>
      <c r="K126" s="70" t="str">
        <f t="shared" si="75"/>
        <v/>
      </c>
      <c r="L126" s="29">
        <v>2460</v>
      </c>
      <c r="M126" s="29">
        <v>221</v>
      </c>
      <c r="N126" s="29"/>
      <c r="O126" s="29"/>
      <c r="P126" s="29"/>
      <c r="Q126" s="29"/>
      <c r="R126" s="70">
        <f t="shared" si="76"/>
        <v>2460</v>
      </c>
      <c r="S126" s="70">
        <f t="shared" si="77"/>
        <v>221</v>
      </c>
      <c r="T126" s="70">
        <f t="shared" si="78"/>
        <v>8.9837398373983746E-2</v>
      </c>
      <c r="U126" s="29"/>
      <c r="W126" s="29"/>
      <c r="X126" s="29"/>
      <c r="Y126" s="29"/>
      <c r="Z126" s="29"/>
      <c r="AA126" s="70">
        <f t="shared" si="79"/>
        <v>0</v>
      </c>
      <c r="AB126" s="70">
        <f t="shared" si="80"/>
        <v>0</v>
      </c>
      <c r="AC126" s="70" t="str">
        <f t="shared" si="81"/>
        <v/>
      </c>
      <c r="AD126" s="29">
        <v>916</v>
      </c>
      <c r="AE126" s="29">
        <v>104</v>
      </c>
      <c r="AF126" s="29"/>
      <c r="AG126" s="29"/>
      <c r="AH126" s="29"/>
      <c r="AI126" s="29"/>
      <c r="AJ126" s="70">
        <f t="shared" si="82"/>
        <v>916</v>
      </c>
      <c r="AK126" s="70">
        <f t="shared" si="83"/>
        <v>104</v>
      </c>
      <c r="AL126" s="70">
        <f t="shared" si="84"/>
        <v>0.11353711790393013</v>
      </c>
      <c r="AM126" s="29">
        <v>279</v>
      </c>
      <c r="AN126" s="29">
        <v>53</v>
      </c>
      <c r="AP126" s="29"/>
      <c r="AQ126" s="70">
        <f t="shared" si="67"/>
        <v>279</v>
      </c>
      <c r="AR126" s="70">
        <f t="shared" si="68"/>
        <v>53</v>
      </c>
      <c r="AS126" s="70">
        <f t="shared" si="69"/>
        <v>0.18996415770609318</v>
      </c>
      <c r="AT126" s="29">
        <v>1677</v>
      </c>
      <c r="AU126" s="29">
        <v>156</v>
      </c>
      <c r="AV126" s="29"/>
      <c r="AW126" s="29"/>
      <c r="AX126" s="14"/>
      <c r="AY126" s="14"/>
      <c r="AZ126" s="70">
        <f t="shared" si="97"/>
        <v>1677</v>
      </c>
      <c r="BA126" s="70">
        <f t="shared" si="98"/>
        <v>156</v>
      </c>
      <c r="BB126" s="70">
        <f t="shared" si="99"/>
        <v>9.3023255813953487E-2</v>
      </c>
      <c r="BC126" s="29">
        <v>1573</v>
      </c>
      <c r="BD126" s="29">
        <v>126</v>
      </c>
      <c r="BE126" s="29"/>
      <c r="BF126" s="29"/>
      <c r="BG126" s="14"/>
      <c r="BH126" s="14"/>
      <c r="BI126" s="70">
        <f t="shared" si="70"/>
        <v>1573</v>
      </c>
      <c r="BJ126" s="70">
        <f t="shared" si="71"/>
        <v>126</v>
      </c>
      <c r="BK126" s="70">
        <f t="shared" si="72"/>
        <v>8.0101716465352829E-2</v>
      </c>
      <c r="BL126" s="29">
        <v>1456</v>
      </c>
      <c r="BM126" s="29">
        <v>150</v>
      </c>
      <c r="BO126" s="14"/>
      <c r="BP126" s="29"/>
      <c r="BQ126" s="29"/>
      <c r="BR126" s="70">
        <f t="shared" si="85"/>
        <v>1456</v>
      </c>
      <c r="BS126" s="70">
        <f t="shared" si="86"/>
        <v>150</v>
      </c>
      <c r="BT126" s="70">
        <f t="shared" si="87"/>
        <v>0.10302197802197802</v>
      </c>
      <c r="BU126" s="29">
        <v>2996</v>
      </c>
      <c r="BV126" s="29">
        <v>270</v>
      </c>
      <c r="BW126" s="14"/>
      <c r="BX126" s="14"/>
      <c r="BY126" s="29"/>
      <c r="BZ126" s="29"/>
      <c r="CA126" s="70">
        <f t="shared" si="88"/>
        <v>2996</v>
      </c>
      <c r="CB126" s="70">
        <f t="shared" si="89"/>
        <v>270</v>
      </c>
      <c r="CC126" s="70">
        <f t="shared" si="90"/>
        <v>9.0120160213618156E-2</v>
      </c>
      <c r="CD126" s="29">
        <v>572</v>
      </c>
      <c r="CE126" s="29">
        <v>34</v>
      </c>
      <c r="CG126"/>
      <c r="CJ126" s="70">
        <f t="shared" si="91"/>
        <v>572</v>
      </c>
      <c r="CK126" s="70">
        <f t="shared" si="92"/>
        <v>34</v>
      </c>
      <c r="CL126" s="70">
        <f t="shared" si="93"/>
        <v>5.944055944055944E-2</v>
      </c>
      <c r="CM126" s="29"/>
      <c r="CN126" s="29"/>
      <c r="CO126"/>
      <c r="CP126"/>
      <c r="CS126" s="70">
        <f t="shared" si="94"/>
        <v>0</v>
      </c>
      <c r="CT126" s="70">
        <f t="shared" si="95"/>
        <v>0</v>
      </c>
      <c r="CU126" s="70" t="str">
        <f t="shared" si="96"/>
        <v/>
      </c>
    </row>
    <row r="127" spans="1:99" s="2" customFormat="1" ht="15" customHeight="1" x14ac:dyDescent="0.3">
      <c r="A127" s="14" t="s">
        <v>158</v>
      </c>
      <c r="B127" s="14" t="s">
        <v>63</v>
      </c>
      <c r="E127" s="14"/>
      <c r="F127" s="14"/>
      <c r="I127" s="70">
        <f t="shared" si="73"/>
        <v>0</v>
      </c>
      <c r="J127" s="70">
        <f t="shared" si="74"/>
        <v>0</v>
      </c>
      <c r="K127" s="70" t="str">
        <f t="shared" si="75"/>
        <v/>
      </c>
      <c r="L127" s="103">
        <v>65000</v>
      </c>
      <c r="M127" s="103">
        <v>5090</v>
      </c>
      <c r="N127" s="14"/>
      <c r="O127" s="14"/>
      <c r="R127" s="70">
        <f t="shared" si="76"/>
        <v>65000</v>
      </c>
      <c r="S127" s="70">
        <f t="shared" si="77"/>
        <v>5090</v>
      </c>
      <c r="T127" s="70">
        <f t="shared" si="78"/>
        <v>7.8307692307692314E-2</v>
      </c>
      <c r="U127" s="104">
        <v>6825</v>
      </c>
      <c r="V127" s="104">
        <v>5906</v>
      </c>
      <c r="W127" s="29"/>
      <c r="X127" s="29"/>
      <c r="Y127" s="14"/>
      <c r="Z127" s="14"/>
      <c r="AA127" s="70">
        <f t="shared" si="79"/>
        <v>6825</v>
      </c>
      <c r="AB127" s="70">
        <f t="shared" si="80"/>
        <v>5906</v>
      </c>
      <c r="AC127" s="70">
        <f t="shared" si="81"/>
        <v>0.86534798534798529</v>
      </c>
      <c r="AE127" s="14"/>
      <c r="AF127" s="29"/>
      <c r="AG127" s="29"/>
      <c r="AH127" s="14"/>
      <c r="AI127" s="14"/>
      <c r="AJ127" s="70">
        <f t="shared" si="82"/>
        <v>0</v>
      </c>
      <c r="AK127" s="70">
        <f t="shared" si="83"/>
        <v>0</v>
      </c>
      <c r="AL127" s="70" t="str">
        <f t="shared" si="84"/>
        <v/>
      </c>
      <c r="AM127" s="14"/>
      <c r="AN127" s="14"/>
      <c r="AO127" s="29"/>
      <c r="AP127" s="29"/>
      <c r="AQ127" s="70">
        <f t="shared" si="67"/>
        <v>0</v>
      </c>
      <c r="AR127" s="70">
        <f t="shared" si="68"/>
        <v>0</v>
      </c>
      <c r="AS127" s="70" t="str">
        <f t="shared" si="69"/>
        <v/>
      </c>
      <c r="AT127" s="14"/>
      <c r="AU127" s="14"/>
      <c r="AW127" s="14"/>
      <c r="AX127" s="29"/>
      <c r="AY127" s="29"/>
      <c r="AZ127" s="70">
        <f t="shared" si="97"/>
        <v>0</v>
      </c>
      <c r="BA127" s="70">
        <f t="shared" si="98"/>
        <v>0</v>
      </c>
      <c r="BB127" s="70" t="str">
        <f t="shared" si="99"/>
        <v/>
      </c>
      <c r="BC127" s="29"/>
      <c r="BD127" s="29"/>
      <c r="BE127" s="14"/>
      <c r="BF127" s="14"/>
      <c r="BG127" s="29"/>
      <c r="BH127" s="29"/>
      <c r="BI127" s="70">
        <f t="shared" si="70"/>
        <v>0</v>
      </c>
      <c r="BJ127" s="70">
        <f t="shared" si="71"/>
        <v>0</v>
      </c>
      <c r="BK127" s="70" t="str">
        <f t="shared" si="72"/>
        <v/>
      </c>
      <c r="BL127" s="29"/>
      <c r="BM127" s="29"/>
      <c r="BR127" s="70">
        <f t="shared" si="85"/>
        <v>0</v>
      </c>
      <c r="BS127" s="70">
        <f t="shared" si="86"/>
        <v>0</v>
      </c>
      <c r="BT127" s="70" t="str">
        <f t="shared" si="87"/>
        <v/>
      </c>
      <c r="BU127" s="29"/>
      <c r="BV127" s="29"/>
      <c r="CA127" s="70">
        <f t="shared" si="88"/>
        <v>0</v>
      </c>
      <c r="CB127" s="70">
        <f t="shared" si="89"/>
        <v>0</v>
      </c>
      <c r="CC127" s="70" t="str">
        <f t="shared" si="90"/>
        <v/>
      </c>
      <c r="CD127" s="10"/>
      <c r="CE127" s="10"/>
      <c r="CJ127" s="70">
        <f t="shared" si="91"/>
        <v>0</v>
      </c>
      <c r="CK127" s="70">
        <f t="shared" si="92"/>
        <v>0</v>
      </c>
      <c r="CL127" s="70" t="str">
        <f t="shared" si="93"/>
        <v/>
      </c>
      <c r="CM127" s="10"/>
      <c r="CN127" s="10"/>
      <c r="CS127" s="70">
        <f t="shared" si="94"/>
        <v>0</v>
      </c>
      <c r="CT127" s="70">
        <f t="shared" si="95"/>
        <v>0</v>
      </c>
      <c r="CU127" s="70" t="str">
        <f t="shared" si="96"/>
        <v/>
      </c>
    </row>
    <row r="128" spans="1:99" s="2" customFormat="1" ht="15" customHeight="1" x14ac:dyDescent="0.3">
      <c r="A128" s="14" t="s">
        <v>117</v>
      </c>
      <c r="B128" s="14" t="s">
        <v>63</v>
      </c>
      <c r="E128" s="14"/>
      <c r="F128" s="14"/>
      <c r="I128" s="70">
        <f t="shared" si="73"/>
        <v>0</v>
      </c>
      <c r="J128" s="70">
        <f t="shared" si="74"/>
        <v>0</v>
      </c>
      <c r="K128" s="70" t="str">
        <f t="shared" si="75"/>
        <v/>
      </c>
      <c r="L128" s="103">
        <v>650000</v>
      </c>
      <c r="M128" s="103">
        <v>29090</v>
      </c>
      <c r="N128" s="14"/>
      <c r="O128" s="14"/>
      <c r="R128" s="70">
        <f t="shared" si="76"/>
        <v>650000</v>
      </c>
      <c r="S128" s="70">
        <f t="shared" si="77"/>
        <v>29090</v>
      </c>
      <c r="T128" s="70">
        <f t="shared" si="78"/>
        <v>4.4753846153846151E-2</v>
      </c>
      <c r="U128" s="104">
        <v>39000</v>
      </c>
      <c r="V128" s="104">
        <v>20609</v>
      </c>
      <c r="W128" s="29"/>
      <c r="X128" s="29"/>
      <c r="Y128" s="14"/>
      <c r="Z128" s="14"/>
      <c r="AA128" s="70">
        <f t="shared" si="79"/>
        <v>39000</v>
      </c>
      <c r="AB128" s="70">
        <f t="shared" si="80"/>
        <v>20609</v>
      </c>
      <c r="AC128" s="70">
        <f t="shared" si="81"/>
        <v>0.52843589743589747</v>
      </c>
      <c r="AE128" s="14"/>
      <c r="AF128" s="29"/>
      <c r="AG128" s="29"/>
      <c r="AH128" s="14"/>
      <c r="AI128" s="14"/>
      <c r="AJ128" s="70">
        <f t="shared" si="82"/>
        <v>0</v>
      </c>
      <c r="AK128" s="70">
        <f t="shared" si="83"/>
        <v>0</v>
      </c>
      <c r="AL128" s="70" t="str">
        <f t="shared" si="84"/>
        <v/>
      </c>
      <c r="AM128" s="14"/>
      <c r="AN128" s="14"/>
      <c r="AO128" s="29"/>
      <c r="AP128" s="29"/>
      <c r="AQ128" s="70">
        <f t="shared" si="67"/>
        <v>0</v>
      </c>
      <c r="AR128" s="70">
        <f t="shared" si="68"/>
        <v>0</v>
      </c>
      <c r="AS128" s="70" t="str">
        <f t="shared" si="69"/>
        <v/>
      </c>
      <c r="AT128" s="14"/>
      <c r="AU128" s="14"/>
      <c r="AW128" s="14"/>
      <c r="AX128" s="29"/>
      <c r="AY128" s="29"/>
      <c r="AZ128" s="70">
        <f t="shared" si="97"/>
        <v>0</v>
      </c>
      <c r="BA128" s="70">
        <f t="shared" si="98"/>
        <v>0</v>
      </c>
      <c r="BB128" s="70" t="str">
        <f t="shared" si="99"/>
        <v/>
      </c>
      <c r="BC128" s="29"/>
      <c r="BD128" s="29"/>
      <c r="BE128" s="14"/>
      <c r="BF128" s="14"/>
      <c r="BG128" s="29"/>
      <c r="BH128" s="29"/>
      <c r="BI128" s="70">
        <f t="shared" si="70"/>
        <v>0</v>
      </c>
      <c r="BJ128" s="70">
        <f t="shared" si="71"/>
        <v>0</v>
      </c>
      <c r="BK128" s="70" t="str">
        <f t="shared" si="72"/>
        <v/>
      </c>
      <c r="BL128" s="29"/>
      <c r="BM128" s="29"/>
      <c r="BR128" s="70">
        <f t="shared" si="85"/>
        <v>0</v>
      </c>
      <c r="BS128" s="70">
        <f t="shared" si="86"/>
        <v>0</v>
      </c>
      <c r="BT128" s="70" t="str">
        <f t="shared" si="87"/>
        <v/>
      </c>
      <c r="BU128" s="29"/>
      <c r="BV128" s="29"/>
      <c r="CA128" s="70">
        <f t="shared" si="88"/>
        <v>0</v>
      </c>
      <c r="CB128" s="70">
        <f t="shared" si="89"/>
        <v>0</v>
      </c>
      <c r="CC128" s="70" t="str">
        <f t="shared" si="90"/>
        <v/>
      </c>
      <c r="CD128" s="10"/>
      <c r="CE128" s="10"/>
      <c r="CJ128" s="70">
        <f t="shared" si="91"/>
        <v>0</v>
      </c>
      <c r="CK128" s="70">
        <f t="shared" si="92"/>
        <v>0</v>
      </c>
      <c r="CL128" s="70" t="str">
        <f t="shared" si="93"/>
        <v/>
      </c>
      <c r="CM128" s="10"/>
      <c r="CN128" s="10"/>
      <c r="CS128" s="70">
        <f t="shared" si="94"/>
        <v>0</v>
      </c>
      <c r="CT128" s="70">
        <f t="shared" si="95"/>
        <v>0</v>
      </c>
      <c r="CU128" s="70" t="str">
        <f t="shared" si="96"/>
        <v/>
      </c>
    </row>
    <row r="129" spans="1:110" s="2" customFormat="1" ht="15" customHeight="1" x14ac:dyDescent="0.3">
      <c r="A129" s="14" t="s">
        <v>240</v>
      </c>
      <c r="B129" s="14" t="s">
        <v>63</v>
      </c>
      <c r="E129" s="14"/>
      <c r="F129" s="14"/>
      <c r="I129" s="70">
        <f t="shared" si="73"/>
        <v>0</v>
      </c>
      <c r="J129" s="70">
        <f t="shared" si="74"/>
        <v>0</v>
      </c>
      <c r="K129" s="70" t="str">
        <f t="shared" si="75"/>
        <v/>
      </c>
      <c r="L129" s="103">
        <v>32500</v>
      </c>
      <c r="M129" s="103">
        <v>545</v>
      </c>
      <c r="N129" s="14"/>
      <c r="O129" s="14"/>
      <c r="R129" s="70">
        <f t="shared" si="76"/>
        <v>32500</v>
      </c>
      <c r="S129" s="70">
        <f t="shared" si="77"/>
        <v>545</v>
      </c>
      <c r="T129" s="70">
        <f t="shared" si="78"/>
        <v>1.6769230769230769E-2</v>
      </c>
      <c r="U129" s="104"/>
      <c r="V129" s="104"/>
      <c r="W129" s="29"/>
      <c r="X129" s="29"/>
      <c r="Y129" s="14"/>
      <c r="Z129" s="14"/>
      <c r="AA129" s="70">
        <f t="shared" si="79"/>
        <v>0</v>
      </c>
      <c r="AB129" s="70">
        <f t="shared" si="80"/>
        <v>0</v>
      </c>
      <c r="AC129" s="70" t="str">
        <f t="shared" si="81"/>
        <v/>
      </c>
      <c r="AE129" s="14"/>
      <c r="AF129" s="29"/>
      <c r="AG129" s="29"/>
      <c r="AH129" s="14"/>
      <c r="AI129" s="14"/>
      <c r="AJ129" s="70">
        <f t="shared" si="82"/>
        <v>0</v>
      </c>
      <c r="AK129" s="70">
        <f t="shared" si="83"/>
        <v>0</v>
      </c>
      <c r="AL129" s="70" t="str">
        <f t="shared" si="84"/>
        <v/>
      </c>
      <c r="AM129" s="14"/>
      <c r="AN129" s="14"/>
      <c r="AO129" s="29"/>
      <c r="AP129" s="29"/>
      <c r="AQ129" s="70">
        <f t="shared" si="67"/>
        <v>0</v>
      </c>
      <c r="AR129" s="70">
        <f t="shared" si="68"/>
        <v>0</v>
      </c>
      <c r="AS129" s="70" t="str">
        <f t="shared" si="69"/>
        <v/>
      </c>
      <c r="AT129" s="14"/>
      <c r="AU129" s="14"/>
      <c r="AW129" s="14"/>
      <c r="AX129" s="29"/>
      <c r="AY129" s="29"/>
      <c r="AZ129" s="70">
        <f t="shared" si="97"/>
        <v>0</v>
      </c>
      <c r="BA129" s="70">
        <f t="shared" si="98"/>
        <v>0</v>
      </c>
      <c r="BB129" s="70" t="str">
        <f t="shared" si="99"/>
        <v/>
      </c>
      <c r="BC129" s="29"/>
      <c r="BD129" s="29"/>
      <c r="BE129" s="14"/>
      <c r="BF129" s="14"/>
      <c r="BG129" s="29"/>
      <c r="BH129" s="29"/>
      <c r="BI129" s="70">
        <f t="shared" si="70"/>
        <v>0</v>
      </c>
      <c r="BJ129" s="70">
        <f t="shared" si="71"/>
        <v>0</v>
      </c>
      <c r="BK129" s="70" t="str">
        <f t="shared" si="72"/>
        <v/>
      </c>
      <c r="BL129" s="29"/>
      <c r="BM129" s="29"/>
      <c r="BR129" s="70">
        <f t="shared" si="85"/>
        <v>0</v>
      </c>
      <c r="BS129" s="70">
        <f t="shared" si="86"/>
        <v>0</v>
      </c>
      <c r="BT129" s="70" t="str">
        <f t="shared" si="87"/>
        <v/>
      </c>
      <c r="BU129" s="29"/>
      <c r="BV129" s="29"/>
      <c r="CA129" s="70">
        <f t="shared" si="88"/>
        <v>0</v>
      </c>
      <c r="CB129" s="70">
        <f t="shared" si="89"/>
        <v>0</v>
      </c>
      <c r="CC129" s="70" t="str">
        <f t="shared" si="90"/>
        <v/>
      </c>
      <c r="CD129" s="10"/>
      <c r="CE129" s="10"/>
      <c r="CJ129" s="70">
        <f t="shared" si="91"/>
        <v>0</v>
      </c>
      <c r="CK129" s="70">
        <f t="shared" si="92"/>
        <v>0</v>
      </c>
      <c r="CL129" s="70" t="str">
        <f t="shared" si="93"/>
        <v/>
      </c>
      <c r="CM129" s="10"/>
      <c r="CN129" s="10"/>
      <c r="CS129" s="70">
        <f t="shared" si="94"/>
        <v>0</v>
      </c>
      <c r="CT129" s="70">
        <f t="shared" si="95"/>
        <v>0</v>
      </c>
      <c r="CU129" s="70" t="str">
        <f t="shared" si="96"/>
        <v/>
      </c>
    </row>
    <row r="130" spans="1:110" s="2" customFormat="1" ht="15" customHeight="1" x14ac:dyDescent="0.3">
      <c r="A130" s="14" t="s">
        <v>241</v>
      </c>
      <c r="B130" s="14" t="s">
        <v>63</v>
      </c>
      <c r="E130" s="14"/>
      <c r="F130" s="14"/>
      <c r="I130" s="70">
        <f t="shared" si="73"/>
        <v>0</v>
      </c>
      <c r="J130" s="70">
        <f t="shared" si="74"/>
        <v>0</v>
      </c>
      <c r="K130" s="70" t="str">
        <f t="shared" si="75"/>
        <v/>
      </c>
      <c r="L130" s="103">
        <v>32500</v>
      </c>
      <c r="M130" s="103">
        <v>363</v>
      </c>
      <c r="N130" s="14"/>
      <c r="O130" s="14"/>
      <c r="R130" s="70">
        <f t="shared" si="76"/>
        <v>32500</v>
      </c>
      <c r="S130" s="70">
        <f t="shared" si="77"/>
        <v>363</v>
      </c>
      <c r="T130" s="70">
        <f t="shared" si="78"/>
        <v>1.116923076923077E-2</v>
      </c>
      <c r="U130" s="104"/>
      <c r="V130" s="104"/>
      <c r="W130" s="29"/>
      <c r="X130" s="29"/>
      <c r="Y130" s="14"/>
      <c r="Z130" s="14"/>
      <c r="AA130" s="70">
        <f t="shared" si="79"/>
        <v>0</v>
      </c>
      <c r="AB130" s="70">
        <f t="shared" si="80"/>
        <v>0</v>
      </c>
      <c r="AC130" s="70" t="str">
        <f t="shared" si="81"/>
        <v/>
      </c>
      <c r="AE130" s="14"/>
      <c r="AF130" s="29"/>
      <c r="AG130" s="29"/>
      <c r="AH130" s="14"/>
      <c r="AI130" s="14"/>
      <c r="AJ130" s="70">
        <f t="shared" si="82"/>
        <v>0</v>
      </c>
      <c r="AK130" s="70">
        <f t="shared" si="83"/>
        <v>0</v>
      </c>
      <c r="AL130" s="70" t="str">
        <f t="shared" si="84"/>
        <v/>
      </c>
      <c r="AM130" s="14"/>
      <c r="AN130" s="14"/>
      <c r="AO130" s="29"/>
      <c r="AP130" s="29"/>
      <c r="AQ130" s="70">
        <f t="shared" si="67"/>
        <v>0</v>
      </c>
      <c r="AR130" s="70">
        <f t="shared" si="68"/>
        <v>0</v>
      </c>
      <c r="AS130" s="70" t="str">
        <f t="shared" si="69"/>
        <v/>
      </c>
      <c r="AT130" s="14"/>
      <c r="AU130" s="14"/>
      <c r="AW130" s="14"/>
      <c r="AX130" s="29"/>
      <c r="AY130" s="29"/>
      <c r="AZ130" s="70">
        <f t="shared" si="97"/>
        <v>0</v>
      </c>
      <c r="BA130" s="70">
        <f t="shared" si="98"/>
        <v>0</v>
      </c>
      <c r="BB130" s="70" t="str">
        <f t="shared" si="99"/>
        <v/>
      </c>
      <c r="BC130" s="29"/>
      <c r="BD130" s="29"/>
      <c r="BE130" s="14"/>
      <c r="BF130" s="14"/>
      <c r="BG130" s="29"/>
      <c r="BH130" s="29"/>
      <c r="BI130" s="70">
        <f t="shared" si="70"/>
        <v>0</v>
      </c>
      <c r="BJ130" s="70">
        <f t="shared" si="71"/>
        <v>0</v>
      </c>
      <c r="BK130" s="70" t="str">
        <f t="shared" si="72"/>
        <v/>
      </c>
      <c r="BL130" s="29"/>
      <c r="BM130" s="29"/>
      <c r="BR130" s="70">
        <f t="shared" si="85"/>
        <v>0</v>
      </c>
      <c r="BS130" s="70">
        <f t="shared" si="86"/>
        <v>0</v>
      </c>
      <c r="BT130" s="70" t="str">
        <f t="shared" si="87"/>
        <v/>
      </c>
      <c r="BU130" s="29"/>
      <c r="BV130" s="29"/>
      <c r="CA130" s="70">
        <f t="shared" si="88"/>
        <v>0</v>
      </c>
      <c r="CB130" s="70">
        <f t="shared" si="89"/>
        <v>0</v>
      </c>
      <c r="CC130" s="70" t="str">
        <f t="shared" si="90"/>
        <v/>
      </c>
      <c r="CD130" s="10"/>
      <c r="CE130" s="10"/>
      <c r="CJ130" s="70">
        <f t="shared" si="91"/>
        <v>0</v>
      </c>
      <c r="CK130" s="70">
        <f t="shared" si="92"/>
        <v>0</v>
      </c>
      <c r="CL130" s="70" t="str">
        <f t="shared" si="93"/>
        <v/>
      </c>
      <c r="CM130" s="10"/>
      <c r="CN130" s="10"/>
      <c r="CS130" s="70">
        <f t="shared" si="94"/>
        <v>0</v>
      </c>
      <c r="CT130" s="70">
        <f t="shared" si="95"/>
        <v>0</v>
      </c>
      <c r="CU130" s="70" t="str">
        <f t="shared" si="96"/>
        <v/>
      </c>
    </row>
    <row r="131" spans="1:110" s="2" customFormat="1" ht="15" customHeight="1" x14ac:dyDescent="0.3">
      <c r="A131" s="14" t="s">
        <v>42</v>
      </c>
      <c r="B131" s="14" t="s">
        <v>63</v>
      </c>
      <c r="E131" s="14"/>
      <c r="F131" s="14"/>
      <c r="I131" s="70">
        <f t="shared" si="73"/>
        <v>0</v>
      </c>
      <c r="J131" s="70">
        <f t="shared" si="74"/>
        <v>0</v>
      </c>
      <c r="K131" s="70" t="str">
        <f t="shared" si="75"/>
        <v/>
      </c>
      <c r="L131" s="105"/>
      <c r="M131" s="105"/>
      <c r="N131" s="14"/>
      <c r="O131" s="14"/>
      <c r="R131" s="70">
        <f t="shared" si="76"/>
        <v>0</v>
      </c>
      <c r="S131" s="70">
        <f t="shared" si="77"/>
        <v>0</v>
      </c>
      <c r="T131" s="70" t="str">
        <f t="shared" si="78"/>
        <v/>
      </c>
      <c r="U131" s="104">
        <v>390</v>
      </c>
      <c r="V131" s="104">
        <v>305</v>
      </c>
      <c r="W131" s="29"/>
      <c r="X131" s="29"/>
      <c r="Y131" s="14"/>
      <c r="Z131" s="14"/>
      <c r="AA131" s="70">
        <f t="shared" si="79"/>
        <v>390</v>
      </c>
      <c r="AB131" s="70">
        <f t="shared" si="80"/>
        <v>305</v>
      </c>
      <c r="AC131" s="70">
        <f t="shared" si="81"/>
        <v>0.78205128205128205</v>
      </c>
      <c r="AE131" s="14"/>
      <c r="AF131" s="29"/>
      <c r="AG131" s="29"/>
      <c r="AH131" s="14"/>
      <c r="AI131" s="14"/>
      <c r="AJ131" s="70">
        <f t="shared" si="82"/>
        <v>0</v>
      </c>
      <c r="AK131" s="70">
        <f t="shared" si="83"/>
        <v>0</v>
      </c>
      <c r="AL131" s="70" t="str">
        <f t="shared" si="84"/>
        <v/>
      </c>
      <c r="AM131" s="14"/>
      <c r="AN131" s="14"/>
      <c r="AO131" s="29"/>
      <c r="AP131" s="29"/>
      <c r="AQ131" s="70">
        <f t="shared" si="67"/>
        <v>0</v>
      </c>
      <c r="AR131" s="70">
        <f t="shared" si="68"/>
        <v>0</v>
      </c>
      <c r="AS131" s="70" t="str">
        <f t="shared" si="69"/>
        <v/>
      </c>
      <c r="AT131" s="14"/>
      <c r="AU131" s="14"/>
      <c r="AW131" s="14"/>
      <c r="AX131" s="29"/>
      <c r="AY131" s="29"/>
      <c r="AZ131" s="70">
        <f t="shared" si="97"/>
        <v>0</v>
      </c>
      <c r="BA131" s="70">
        <f t="shared" si="98"/>
        <v>0</v>
      </c>
      <c r="BB131" s="70" t="str">
        <f t="shared" si="99"/>
        <v/>
      </c>
      <c r="BC131" s="29"/>
      <c r="BD131" s="29"/>
      <c r="BE131" s="14"/>
      <c r="BF131" s="14"/>
      <c r="BG131" s="29"/>
      <c r="BH131" s="29"/>
      <c r="BI131" s="70">
        <f t="shared" si="70"/>
        <v>0</v>
      </c>
      <c r="BJ131" s="70">
        <f t="shared" si="71"/>
        <v>0</v>
      </c>
      <c r="BK131" s="70" t="str">
        <f t="shared" si="72"/>
        <v/>
      </c>
      <c r="BL131" s="29"/>
      <c r="BM131" s="29"/>
      <c r="BN131" s="14"/>
      <c r="BO131" s="35"/>
      <c r="BP131" s="29"/>
      <c r="BQ131" s="29"/>
      <c r="BR131" s="70">
        <f t="shared" si="85"/>
        <v>0</v>
      </c>
      <c r="BS131" s="70">
        <f t="shared" si="86"/>
        <v>0</v>
      </c>
      <c r="BT131" s="70" t="str">
        <f t="shared" si="87"/>
        <v/>
      </c>
      <c r="BU131" s="29"/>
      <c r="BV131" s="29"/>
      <c r="BW131" s="29"/>
      <c r="BX131" s="14"/>
      <c r="BY131" s="14"/>
      <c r="BZ131" s="29"/>
      <c r="CA131" s="70">
        <f t="shared" si="88"/>
        <v>0</v>
      </c>
      <c r="CB131" s="70">
        <f t="shared" si="89"/>
        <v>0</v>
      </c>
      <c r="CC131" s="70" t="str">
        <f t="shared" si="90"/>
        <v/>
      </c>
      <c r="CD131" s="10"/>
      <c r="CE131" s="10"/>
      <c r="CH131" s="29"/>
      <c r="CI131" s="29"/>
      <c r="CJ131" s="70">
        <f t="shared" si="91"/>
        <v>0</v>
      </c>
      <c r="CK131" s="70">
        <f t="shared" si="92"/>
        <v>0</v>
      </c>
      <c r="CL131" s="70" t="str">
        <f t="shared" si="93"/>
        <v/>
      </c>
      <c r="CM131" s="10"/>
      <c r="CN131" s="10"/>
      <c r="CO131" s="29"/>
      <c r="CP131" s="29"/>
      <c r="CQ131" s="29"/>
      <c r="CR131" s="37"/>
      <c r="CS131" s="70">
        <f t="shared" si="94"/>
        <v>0</v>
      </c>
      <c r="CT131" s="70">
        <f t="shared" si="95"/>
        <v>0</v>
      </c>
      <c r="CU131" s="70" t="str">
        <f t="shared" si="96"/>
        <v/>
      </c>
      <c r="CY131" s="29"/>
      <c r="CZ131" s="29"/>
      <c r="DA131" s="29"/>
      <c r="DB131" s="29"/>
      <c r="DC131" s="29"/>
      <c r="DD131" s="29"/>
      <c r="DE131" s="29"/>
      <c r="DF131" s="29"/>
    </row>
    <row r="132" spans="1:110" s="2" customFormat="1" ht="15" customHeight="1" x14ac:dyDescent="0.3">
      <c r="A132" s="14" t="s">
        <v>49</v>
      </c>
      <c r="B132" s="14" t="s">
        <v>63</v>
      </c>
      <c r="E132" s="14"/>
      <c r="F132" s="14"/>
      <c r="I132" s="70">
        <f t="shared" si="73"/>
        <v>0</v>
      </c>
      <c r="J132" s="70">
        <f t="shared" si="74"/>
        <v>0</v>
      </c>
      <c r="K132" s="70" t="str">
        <f t="shared" si="75"/>
        <v/>
      </c>
      <c r="L132" s="103">
        <v>975</v>
      </c>
      <c r="M132" s="103">
        <v>350</v>
      </c>
      <c r="N132" s="14"/>
      <c r="O132" s="14"/>
      <c r="R132" s="70">
        <f t="shared" si="76"/>
        <v>975</v>
      </c>
      <c r="S132" s="70">
        <f t="shared" si="77"/>
        <v>350</v>
      </c>
      <c r="T132" s="70">
        <f t="shared" si="78"/>
        <v>0.35897435897435898</v>
      </c>
      <c r="U132" s="104"/>
      <c r="V132" s="104"/>
      <c r="W132" s="29"/>
      <c r="X132" s="29"/>
      <c r="Y132" s="14"/>
      <c r="Z132" s="14"/>
      <c r="AA132" s="70">
        <f t="shared" si="79"/>
        <v>0</v>
      </c>
      <c r="AB132" s="70">
        <f t="shared" si="80"/>
        <v>0</v>
      </c>
      <c r="AC132" s="70" t="str">
        <f t="shared" si="81"/>
        <v/>
      </c>
      <c r="AE132" s="14"/>
      <c r="AF132" s="29"/>
      <c r="AG132" s="29"/>
      <c r="AH132" s="14"/>
      <c r="AI132" s="14"/>
      <c r="AJ132" s="70">
        <f t="shared" si="82"/>
        <v>0</v>
      </c>
      <c r="AK132" s="70">
        <f t="shared" si="83"/>
        <v>0</v>
      </c>
      <c r="AL132" s="70" t="str">
        <f t="shared" si="84"/>
        <v/>
      </c>
      <c r="AM132" s="14"/>
      <c r="AN132" s="14"/>
      <c r="AO132" s="29"/>
      <c r="AP132" s="29"/>
      <c r="AQ132" s="70">
        <f t="shared" si="67"/>
        <v>0</v>
      </c>
      <c r="AR132" s="70">
        <f t="shared" si="68"/>
        <v>0</v>
      </c>
      <c r="AS132" s="70" t="str">
        <f t="shared" si="69"/>
        <v/>
      </c>
      <c r="AT132" s="14"/>
      <c r="AU132" s="14"/>
      <c r="AW132" s="14"/>
      <c r="AX132" s="29"/>
      <c r="AY132" s="29"/>
      <c r="AZ132" s="70">
        <f t="shared" si="97"/>
        <v>0</v>
      </c>
      <c r="BA132" s="70">
        <f t="shared" si="98"/>
        <v>0</v>
      </c>
      <c r="BB132" s="70" t="str">
        <f t="shared" si="99"/>
        <v/>
      </c>
      <c r="BC132" s="29"/>
      <c r="BD132" s="29"/>
      <c r="BE132" s="14"/>
      <c r="BF132" s="14"/>
      <c r="BG132" s="29"/>
      <c r="BH132" s="29"/>
      <c r="BI132" s="70">
        <f t="shared" si="70"/>
        <v>0</v>
      </c>
      <c r="BJ132" s="70">
        <f t="shared" si="71"/>
        <v>0</v>
      </c>
      <c r="BK132" s="70" t="str">
        <f t="shared" si="72"/>
        <v/>
      </c>
      <c r="BL132" s="29"/>
      <c r="BM132" s="29"/>
      <c r="BN132" s="14"/>
      <c r="BO132" s="35"/>
      <c r="BP132" s="29"/>
      <c r="BQ132" s="29"/>
      <c r="BR132" s="70">
        <f t="shared" si="85"/>
        <v>0</v>
      </c>
      <c r="BS132" s="70">
        <f t="shared" si="86"/>
        <v>0</v>
      </c>
      <c r="BT132" s="70" t="str">
        <f t="shared" si="87"/>
        <v/>
      </c>
      <c r="BU132" s="29"/>
      <c r="BV132" s="29"/>
      <c r="BW132" s="29"/>
      <c r="BX132" s="14"/>
      <c r="BY132" s="14"/>
      <c r="BZ132" s="29"/>
      <c r="CA132" s="70">
        <f t="shared" si="88"/>
        <v>0</v>
      </c>
      <c r="CB132" s="70">
        <f t="shared" si="89"/>
        <v>0</v>
      </c>
      <c r="CC132" s="70" t="str">
        <f t="shared" si="90"/>
        <v/>
      </c>
      <c r="CD132" s="10"/>
      <c r="CE132" s="10"/>
      <c r="CH132" s="29"/>
      <c r="CI132" s="29"/>
      <c r="CJ132" s="70">
        <f t="shared" si="91"/>
        <v>0</v>
      </c>
      <c r="CK132" s="70">
        <f t="shared" si="92"/>
        <v>0</v>
      </c>
      <c r="CL132" s="70" t="str">
        <f t="shared" si="93"/>
        <v/>
      </c>
      <c r="CM132" s="10"/>
      <c r="CN132" s="10"/>
      <c r="CO132" s="29"/>
      <c r="CP132" s="29"/>
      <c r="CQ132" s="29"/>
      <c r="CR132" s="37"/>
      <c r="CS132" s="70">
        <f t="shared" si="94"/>
        <v>0</v>
      </c>
      <c r="CT132" s="70">
        <f t="shared" si="95"/>
        <v>0</v>
      </c>
      <c r="CU132" s="70" t="str">
        <f t="shared" si="96"/>
        <v/>
      </c>
      <c r="CY132" s="29"/>
      <c r="CZ132" s="29"/>
      <c r="DA132" s="29"/>
      <c r="DB132" s="29"/>
      <c r="DC132" s="29"/>
      <c r="DD132" s="29"/>
      <c r="DE132" s="29"/>
      <c r="DF132" s="29"/>
    </row>
    <row r="133" spans="1:110" s="2" customFormat="1" x14ac:dyDescent="0.3">
      <c r="A133" s="13" t="s">
        <v>4</v>
      </c>
      <c r="D133" s="29">
        <v>44655</v>
      </c>
      <c r="E133" s="29"/>
      <c r="F133" s="29">
        <v>376166</v>
      </c>
      <c r="G133" s="29"/>
      <c r="H133" s="29">
        <v>12434</v>
      </c>
      <c r="I133" s="70"/>
      <c r="J133" s="70"/>
      <c r="K133" s="70"/>
      <c r="L133" s="29"/>
      <c r="M133" s="29">
        <v>59903</v>
      </c>
      <c r="N133" s="29"/>
      <c r="O133" s="29">
        <v>527252</v>
      </c>
      <c r="P133" s="29"/>
      <c r="Q133" s="29"/>
      <c r="R133" s="70"/>
      <c r="S133" s="70"/>
      <c r="T133" s="70"/>
      <c r="U133" s="29"/>
      <c r="V133" s="29">
        <v>80927</v>
      </c>
      <c r="W133" s="29"/>
      <c r="X133" s="29">
        <v>536748</v>
      </c>
      <c r="Y133" s="29"/>
      <c r="Z133" s="29">
        <v>8088</v>
      </c>
      <c r="AA133" s="70"/>
      <c r="AB133" s="70"/>
      <c r="AC133" s="70"/>
      <c r="AD133" s="29"/>
      <c r="AE133" s="29">
        <v>82872</v>
      </c>
      <c r="AF133"/>
      <c r="AG133" s="29">
        <v>590813</v>
      </c>
      <c r="AH133" s="29"/>
      <c r="AI133" s="29">
        <v>11744</v>
      </c>
      <c r="AJ133" s="70"/>
      <c r="AK133" s="70"/>
      <c r="AL133" s="70"/>
      <c r="AM133" s="29"/>
      <c r="AN133" s="29">
        <v>87925</v>
      </c>
      <c r="AP133" s="29">
        <v>778061</v>
      </c>
      <c r="AQ133" s="70"/>
      <c r="AR133" s="70"/>
      <c r="AS133" s="70"/>
      <c r="AT133" s="29"/>
      <c r="AU133" s="29">
        <v>66641</v>
      </c>
      <c r="AV133" s="29"/>
      <c r="AW133" s="29">
        <v>916380</v>
      </c>
      <c r="AY133" s="29">
        <v>27717</v>
      </c>
      <c r="AZ133" s="70"/>
      <c r="BA133" s="70"/>
      <c r="BB133" s="70"/>
      <c r="BD133" s="29">
        <v>53901</v>
      </c>
      <c r="BE133" s="29"/>
      <c r="BF133" s="29">
        <v>901856</v>
      </c>
      <c r="BG133" s="29"/>
      <c r="BH133" s="29">
        <v>12380</v>
      </c>
      <c r="BI133" s="70"/>
      <c r="BJ133" s="70"/>
      <c r="BK133" s="70"/>
      <c r="BM133" s="29">
        <v>58560</v>
      </c>
      <c r="BO133" s="29">
        <v>1041467</v>
      </c>
      <c r="BP133" s="29"/>
      <c r="BQ133" s="29">
        <v>23601</v>
      </c>
      <c r="BR133" s="70"/>
      <c r="BS133" s="70"/>
      <c r="BT133" s="70"/>
      <c r="BV133" s="29">
        <v>50847</v>
      </c>
      <c r="BX133" s="29">
        <v>1093283</v>
      </c>
      <c r="BZ133" s="29">
        <v>8159</v>
      </c>
      <c r="CA133" s="70"/>
      <c r="CB133" s="70"/>
      <c r="CC133" s="70"/>
      <c r="CD133" s="29"/>
      <c r="CE133" s="29">
        <v>82057</v>
      </c>
      <c r="CG133" s="10">
        <v>1393850</v>
      </c>
      <c r="CI133" s="10">
        <v>12883</v>
      </c>
      <c r="CJ133" s="70"/>
      <c r="CK133" s="70"/>
      <c r="CL133" s="70"/>
      <c r="CM133" s="29"/>
      <c r="CN133" s="29">
        <v>50318</v>
      </c>
      <c r="CP133" s="10">
        <v>1403017</v>
      </c>
      <c r="CQ133" s="10"/>
      <c r="CR133" s="10">
        <v>15416</v>
      </c>
      <c r="CS133" s="70"/>
      <c r="CT133" s="70"/>
      <c r="CU133" s="70"/>
    </row>
    <row r="134" spans="1:110" ht="15" x14ac:dyDescent="0.3">
      <c r="L134" s="29"/>
      <c r="M134" s="29"/>
      <c r="U134" s="29"/>
      <c r="V134" s="29"/>
      <c r="AD134" s="42"/>
    </row>
    <row r="135" spans="1:110" x14ac:dyDescent="0.3">
      <c r="L135" s="29"/>
      <c r="M135" s="29"/>
      <c r="U135" s="29"/>
      <c r="V135" s="29"/>
    </row>
    <row r="136" spans="1:110" x14ac:dyDescent="0.3">
      <c r="L136" s="29"/>
      <c r="M136" s="29"/>
      <c r="U136" s="29"/>
      <c r="V136" s="29"/>
    </row>
    <row r="137" spans="1:110" x14ac:dyDescent="0.3">
      <c r="L137" s="29"/>
      <c r="M137" s="29"/>
      <c r="U137" s="29"/>
      <c r="V137" s="29"/>
    </row>
    <row r="138" spans="1:110" x14ac:dyDescent="0.3">
      <c r="L138" s="29"/>
      <c r="M138" s="29"/>
      <c r="U138" s="29"/>
      <c r="V138" s="29"/>
    </row>
    <row r="139" spans="1:110" x14ac:dyDescent="0.3">
      <c r="L139" s="29"/>
      <c r="M139" s="29"/>
      <c r="U139" s="29"/>
      <c r="V139" s="29"/>
    </row>
  </sheetData>
  <mergeCells count="44">
    <mergeCell ref="CS2:CU2"/>
    <mergeCell ref="AQ2:AS2"/>
    <mergeCell ref="CO2:CP2"/>
    <mergeCell ref="CH2:CI2"/>
    <mergeCell ref="CQ2:CR2"/>
    <mergeCell ref="BW2:BX2"/>
    <mergeCell ref="BP2:BQ2"/>
    <mergeCell ref="BY2:BZ2"/>
    <mergeCell ref="CD2:CE2"/>
    <mergeCell ref="CM2:CN2"/>
    <mergeCell ref="CF2:CG2"/>
    <mergeCell ref="BR2:BT2"/>
    <mergeCell ref="CA2:CC2"/>
    <mergeCell ref="CJ2:CL2"/>
    <mergeCell ref="BE2:BF2"/>
    <mergeCell ref="BG2:BH2"/>
    <mergeCell ref="AA2:AC2"/>
    <mergeCell ref="AJ2:AL2"/>
    <mergeCell ref="AZ2:BB2"/>
    <mergeCell ref="AX2:AY2"/>
    <mergeCell ref="N2:O2"/>
    <mergeCell ref="W2:X2"/>
    <mergeCell ref="AF2:AG2"/>
    <mergeCell ref="AD2:AE2"/>
    <mergeCell ref="BL2:BM2"/>
    <mergeCell ref="BU2:BV2"/>
    <mergeCell ref="BN2:BO2"/>
    <mergeCell ref="BI2:BK2"/>
    <mergeCell ref="AH2:AI2"/>
    <mergeCell ref="AM2:AN2"/>
    <mergeCell ref="AT2:AU2"/>
    <mergeCell ref="BC2:BD2"/>
    <mergeCell ref="AO2:AP2"/>
    <mergeCell ref="AV2:AW2"/>
    <mergeCell ref="G2:H2"/>
    <mergeCell ref="P2:Q2"/>
    <mergeCell ref="Y2:Z2"/>
    <mergeCell ref="B2:B3"/>
    <mergeCell ref="C2:D2"/>
    <mergeCell ref="L2:M2"/>
    <mergeCell ref="U2:V2"/>
    <mergeCell ref="E2:F2"/>
    <mergeCell ref="I2:K2"/>
    <mergeCell ref="R2:T2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133"/>
  <sheetViews>
    <sheetView zoomScale="60" zoomScaleNormal="60" workbookViewId="0">
      <pane xSplit="1" ySplit="3" topLeftCell="AH31" activePane="bottomRight" state="frozen"/>
      <selection activeCell="C18" sqref="C18"/>
      <selection pane="topRight" activeCell="C18" sqref="C18"/>
      <selection pane="bottomLeft" activeCell="C18" sqref="C18"/>
      <selection pane="bottomRight" activeCell="AJ40" sqref="AJ40"/>
    </sheetView>
  </sheetViews>
  <sheetFormatPr defaultRowHeight="14.4" x14ac:dyDescent="0.3"/>
  <cols>
    <col min="1" max="1" width="35.33203125" style="4" customWidth="1"/>
    <col min="2" max="2" width="9.6640625" style="18" customWidth="1"/>
    <col min="3" max="3" width="14.88671875" style="18" customWidth="1"/>
    <col min="4" max="4" width="17.109375" style="18" customWidth="1"/>
    <col min="5" max="5" width="14.88671875" style="18" customWidth="1"/>
    <col min="6" max="6" width="16.109375" style="18" customWidth="1"/>
    <col min="7" max="7" width="14.77734375" customWidth="1"/>
    <col min="8" max="8" width="15.5546875" customWidth="1"/>
    <col min="9" max="9" width="14.77734375" customWidth="1"/>
    <col min="10" max="10" width="15" customWidth="1"/>
    <col min="11" max="11" width="14.77734375" customWidth="1"/>
    <col min="12" max="12" width="15.5546875" customWidth="1"/>
    <col min="13" max="13" width="14.77734375" customWidth="1"/>
    <col min="14" max="14" width="16.5546875" customWidth="1"/>
    <col min="15" max="15" width="14.88671875" style="18" customWidth="1"/>
    <col min="16" max="16" width="16.21875" style="18" customWidth="1"/>
    <col min="17" max="17" width="14.88671875" style="18" customWidth="1"/>
    <col min="18" max="18" width="16.109375" style="18" customWidth="1"/>
    <col min="19" max="19" width="14.77734375" customWidth="1"/>
    <col min="20" max="20" width="16.44140625" customWidth="1"/>
    <col min="21" max="21" width="14.77734375" customWidth="1"/>
    <col min="22" max="22" width="15" customWidth="1"/>
    <col min="23" max="23" width="14.77734375" customWidth="1"/>
    <col min="24" max="24" width="16.88671875" customWidth="1"/>
    <col min="25" max="25" width="14.77734375" customWidth="1"/>
    <col min="26" max="26" width="16.5546875" customWidth="1"/>
    <col min="27" max="27" width="9.5546875" bestFit="1" customWidth="1"/>
    <col min="28" max="28" width="16.5546875" bestFit="1" customWidth="1"/>
    <col min="29" max="29" width="9.33203125" bestFit="1" customWidth="1"/>
    <col min="30" max="30" width="16.5546875" bestFit="1" customWidth="1"/>
    <col min="31" max="31" width="9.5546875" bestFit="1" customWidth="1"/>
    <col min="32" max="32" width="14.5546875" customWidth="1"/>
    <col min="33" max="33" width="14.33203125" customWidth="1"/>
    <col min="34" max="34" width="16.5546875" customWidth="1"/>
    <col min="35" max="35" width="13.88671875" customWidth="1"/>
    <col min="37" max="37" width="12.77734375" customWidth="1"/>
    <col min="47" max="47" width="12.21875" customWidth="1"/>
    <col min="49" max="49" width="14.21875" customWidth="1"/>
    <col min="59" max="59" width="13.6640625" customWidth="1"/>
    <col min="61" max="61" width="12.44140625" customWidth="1"/>
  </cols>
  <sheetData>
    <row r="1" spans="1:66" x14ac:dyDescent="0.3">
      <c r="G1" s="18"/>
      <c r="H1" s="18"/>
      <c r="I1" s="18"/>
      <c r="S1" s="18"/>
      <c r="T1" s="18"/>
      <c r="U1" s="18"/>
    </row>
    <row r="2" spans="1:66" s="108" customFormat="1" ht="85.2" customHeight="1" x14ac:dyDescent="0.3">
      <c r="A2" s="107"/>
      <c r="B2" s="137" t="s">
        <v>1</v>
      </c>
      <c r="C2" s="138" t="s">
        <v>254</v>
      </c>
      <c r="D2" s="138"/>
      <c r="E2" s="138" t="s">
        <v>244</v>
      </c>
      <c r="F2" s="138"/>
      <c r="G2" s="138" t="s">
        <v>211</v>
      </c>
      <c r="H2" s="138"/>
      <c r="I2" s="138" t="s">
        <v>212</v>
      </c>
      <c r="J2" s="138"/>
      <c r="K2" s="138" t="s">
        <v>252</v>
      </c>
      <c r="L2" s="138"/>
      <c r="M2" s="138" t="s">
        <v>243</v>
      </c>
      <c r="N2" s="138"/>
      <c r="O2" s="138" t="s">
        <v>213</v>
      </c>
      <c r="P2" s="138"/>
      <c r="Q2" s="138" t="s">
        <v>214</v>
      </c>
      <c r="R2" s="138"/>
      <c r="S2" s="138" t="s">
        <v>251</v>
      </c>
      <c r="T2" s="138"/>
      <c r="U2" s="138" t="s">
        <v>237</v>
      </c>
      <c r="V2" s="138"/>
      <c r="W2" s="138" t="s">
        <v>215</v>
      </c>
      <c r="X2" s="138"/>
      <c r="Y2" s="138" t="s">
        <v>216</v>
      </c>
      <c r="Z2" s="138"/>
      <c r="AA2" s="138" t="s">
        <v>186</v>
      </c>
      <c r="AB2" s="138"/>
      <c r="AC2" s="138" t="s">
        <v>190</v>
      </c>
      <c r="AD2" s="138"/>
      <c r="AE2" s="138" t="s">
        <v>191</v>
      </c>
      <c r="AF2" s="138"/>
      <c r="AG2" s="138" t="s">
        <v>187</v>
      </c>
      <c r="AH2" s="138"/>
      <c r="AI2" s="138" t="s">
        <v>189</v>
      </c>
      <c r="AJ2" s="138"/>
      <c r="AK2" s="138" t="s">
        <v>192</v>
      </c>
      <c r="AL2" s="138"/>
      <c r="AM2" s="138" t="s">
        <v>188</v>
      </c>
      <c r="AN2" s="138"/>
      <c r="AO2" s="138" t="s">
        <v>193</v>
      </c>
      <c r="AP2" s="138"/>
      <c r="AQ2" s="138" t="s">
        <v>156</v>
      </c>
      <c r="AR2" s="138"/>
      <c r="AS2" s="138" t="s">
        <v>157</v>
      </c>
      <c r="AT2" s="138"/>
      <c r="AU2" s="138" t="s">
        <v>140</v>
      </c>
      <c r="AV2" s="138"/>
      <c r="AW2" s="138" t="s">
        <v>141</v>
      </c>
      <c r="AX2" s="138"/>
      <c r="AY2" s="138" t="s">
        <v>131</v>
      </c>
      <c r="AZ2" s="138"/>
      <c r="BA2" s="138" t="s">
        <v>132</v>
      </c>
      <c r="BB2" s="138"/>
      <c r="BC2" s="138" t="s">
        <v>166</v>
      </c>
      <c r="BD2" s="138"/>
      <c r="BE2" s="138" t="s">
        <v>169</v>
      </c>
      <c r="BF2" s="138"/>
      <c r="BG2" s="138" t="s">
        <v>167</v>
      </c>
      <c r="BH2" s="138"/>
      <c r="BI2" s="138" t="s">
        <v>170</v>
      </c>
      <c r="BJ2" s="138"/>
      <c r="BK2" s="138" t="s">
        <v>168</v>
      </c>
      <c r="BL2" s="138"/>
      <c r="BM2" s="138" t="s">
        <v>130</v>
      </c>
      <c r="BN2" s="138"/>
    </row>
    <row r="3" spans="1:66" s="6" customFormat="1" ht="15.6" x14ac:dyDescent="0.3">
      <c r="A3" s="16" t="s">
        <v>0</v>
      </c>
      <c r="B3" s="137"/>
      <c r="C3" s="7" t="s">
        <v>2</v>
      </c>
      <c r="D3" s="8" t="s">
        <v>7</v>
      </c>
      <c r="E3" s="7" t="s">
        <v>2</v>
      </c>
      <c r="F3" s="8" t="s">
        <v>7</v>
      </c>
      <c r="G3" s="7" t="s">
        <v>2</v>
      </c>
      <c r="H3" s="8" t="s">
        <v>7</v>
      </c>
      <c r="I3" s="7" t="s">
        <v>2</v>
      </c>
      <c r="J3" s="8" t="s">
        <v>7</v>
      </c>
      <c r="K3" s="7" t="s">
        <v>2</v>
      </c>
      <c r="L3" s="8" t="s">
        <v>7</v>
      </c>
      <c r="M3" s="7" t="s">
        <v>2</v>
      </c>
      <c r="N3" s="8" t="s">
        <v>7</v>
      </c>
      <c r="O3" s="7" t="s">
        <v>2</v>
      </c>
      <c r="P3" s="8" t="s">
        <v>7</v>
      </c>
      <c r="Q3" s="7" t="s">
        <v>2</v>
      </c>
      <c r="R3" s="8" t="s">
        <v>7</v>
      </c>
      <c r="S3" s="7" t="s">
        <v>2</v>
      </c>
      <c r="T3" s="8" t="s">
        <v>7</v>
      </c>
      <c r="U3" s="7" t="s">
        <v>2</v>
      </c>
      <c r="V3" s="8" t="s">
        <v>7</v>
      </c>
      <c r="W3" s="7" t="s">
        <v>2</v>
      </c>
      <c r="X3" s="8" t="s">
        <v>7</v>
      </c>
      <c r="Y3" s="7" t="s">
        <v>2</v>
      </c>
      <c r="Z3" s="8" t="s">
        <v>7</v>
      </c>
      <c r="AA3" s="7" t="s">
        <v>2</v>
      </c>
      <c r="AB3" s="8" t="s">
        <v>7</v>
      </c>
      <c r="AC3" s="7" t="s">
        <v>2</v>
      </c>
      <c r="AD3" s="8" t="s">
        <v>7</v>
      </c>
      <c r="AE3" s="7" t="s">
        <v>2</v>
      </c>
      <c r="AF3" s="8" t="s">
        <v>7</v>
      </c>
      <c r="AG3" s="7" t="s">
        <v>2</v>
      </c>
      <c r="AH3" s="8" t="s">
        <v>7</v>
      </c>
      <c r="AI3" s="7" t="s">
        <v>2</v>
      </c>
      <c r="AJ3" s="8" t="s">
        <v>7</v>
      </c>
      <c r="AK3" s="7" t="s">
        <v>2</v>
      </c>
      <c r="AL3" s="8" t="s">
        <v>7</v>
      </c>
      <c r="AM3" s="7" t="s">
        <v>2</v>
      </c>
      <c r="AN3" s="8" t="s">
        <v>7</v>
      </c>
      <c r="AO3" s="7" t="s">
        <v>2</v>
      </c>
      <c r="AP3" s="8" t="s">
        <v>7</v>
      </c>
      <c r="AQ3" s="7" t="s">
        <v>2</v>
      </c>
      <c r="AR3" s="8" t="s">
        <v>7</v>
      </c>
      <c r="AS3" s="7" t="s">
        <v>2</v>
      </c>
      <c r="AT3" s="8" t="s">
        <v>7</v>
      </c>
      <c r="AU3" s="7" t="s">
        <v>2</v>
      </c>
      <c r="AV3" s="8" t="s">
        <v>7</v>
      </c>
      <c r="AW3" s="7" t="s">
        <v>2</v>
      </c>
      <c r="AX3" s="8" t="s">
        <v>7</v>
      </c>
      <c r="AY3" s="7" t="s">
        <v>2</v>
      </c>
      <c r="AZ3" s="8" t="s">
        <v>7</v>
      </c>
      <c r="BA3" s="7" t="s">
        <v>2</v>
      </c>
      <c r="BB3" s="8" t="s">
        <v>7</v>
      </c>
      <c r="BC3" s="7" t="s">
        <v>2</v>
      </c>
      <c r="BD3" s="8" t="s">
        <v>7</v>
      </c>
      <c r="BE3" s="7" t="s">
        <v>2</v>
      </c>
      <c r="BF3" s="8" t="s">
        <v>7</v>
      </c>
      <c r="BG3" s="7" t="s">
        <v>2</v>
      </c>
      <c r="BH3" s="8" t="s">
        <v>7</v>
      </c>
      <c r="BI3" s="7" t="s">
        <v>2</v>
      </c>
      <c r="BJ3" s="8" t="s">
        <v>7</v>
      </c>
      <c r="BK3" s="7" t="s">
        <v>2</v>
      </c>
      <c r="BL3" s="8" t="s">
        <v>7</v>
      </c>
      <c r="BM3" s="7" t="s">
        <v>2</v>
      </c>
      <c r="BN3" s="8" t="s">
        <v>7</v>
      </c>
    </row>
    <row r="4" spans="1:66" s="2" customFormat="1" x14ac:dyDescent="0.3">
      <c r="A4" s="46" t="s">
        <v>111</v>
      </c>
      <c r="B4" s="14" t="s">
        <v>63</v>
      </c>
      <c r="C4" s="14"/>
      <c r="D4" s="14"/>
      <c r="E4" s="14"/>
      <c r="F4" s="14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>
        <v>7878</v>
      </c>
      <c r="T4" s="29">
        <v>37</v>
      </c>
      <c r="U4" s="29">
        <v>87750</v>
      </c>
      <c r="V4" s="29">
        <v>1039</v>
      </c>
      <c r="W4" s="29">
        <v>95092</v>
      </c>
      <c r="X4" s="29">
        <v>701</v>
      </c>
      <c r="Y4" s="29">
        <v>22750</v>
      </c>
      <c r="Z4" s="29">
        <v>215</v>
      </c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29">
        <v>12779</v>
      </c>
      <c r="AN4" s="29">
        <v>144</v>
      </c>
      <c r="AO4" s="29">
        <v>585</v>
      </c>
      <c r="AP4" s="29">
        <v>7</v>
      </c>
      <c r="AS4" s="14"/>
      <c r="AT4" s="14"/>
      <c r="AU4" s="14"/>
      <c r="AV4" s="14"/>
      <c r="AW4" s="14"/>
      <c r="AX4" s="14"/>
      <c r="AY4" s="29">
        <v>35925</v>
      </c>
      <c r="AZ4" s="29">
        <v>287</v>
      </c>
      <c r="BA4" s="29">
        <v>14027</v>
      </c>
      <c r="BB4" s="29">
        <v>202</v>
      </c>
      <c r="BC4" s="14"/>
      <c r="BD4" s="14"/>
      <c r="BE4" s="14"/>
      <c r="BF4" s="14"/>
      <c r="BG4" s="14"/>
      <c r="BH4" s="14"/>
      <c r="BI4" s="14"/>
      <c r="BJ4" s="14"/>
      <c r="BK4" s="29">
        <v>4147</v>
      </c>
      <c r="BL4" s="29">
        <v>49</v>
      </c>
      <c r="BM4" s="29">
        <v>3269</v>
      </c>
      <c r="BN4" s="29">
        <v>169</v>
      </c>
    </row>
    <row r="5" spans="1:66" s="2" customFormat="1" x14ac:dyDescent="0.3">
      <c r="A5" s="46" t="s">
        <v>88</v>
      </c>
      <c r="B5" s="14" t="s">
        <v>3</v>
      </c>
      <c r="C5" s="14"/>
      <c r="D5" s="14"/>
      <c r="E5" s="14"/>
      <c r="F5" s="14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>
        <v>392</v>
      </c>
      <c r="T5" s="29">
        <v>3631</v>
      </c>
      <c r="U5" s="29">
        <v>192</v>
      </c>
      <c r="V5" s="29">
        <v>1792</v>
      </c>
      <c r="W5" s="29">
        <v>212</v>
      </c>
      <c r="X5" s="29">
        <v>3506</v>
      </c>
      <c r="Y5" s="29"/>
      <c r="Z5" s="29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29"/>
      <c r="AN5" s="29"/>
      <c r="AO5" s="29"/>
      <c r="AP5" s="29"/>
      <c r="AS5" s="14"/>
      <c r="AT5" s="14"/>
      <c r="AU5" s="14"/>
      <c r="AV5" s="14"/>
      <c r="AW5" s="14"/>
      <c r="AX5" s="14"/>
      <c r="AY5" s="29"/>
      <c r="AZ5" s="29"/>
      <c r="BA5" s="29"/>
      <c r="BB5" s="29"/>
      <c r="BC5" s="14"/>
      <c r="BD5" s="14"/>
      <c r="BE5" s="14"/>
      <c r="BF5" s="14"/>
      <c r="BG5" s="14"/>
      <c r="BH5" s="14"/>
      <c r="BI5" s="14"/>
      <c r="BJ5" s="14"/>
      <c r="BK5" s="29"/>
      <c r="BL5" s="29"/>
      <c r="BM5" s="29"/>
      <c r="BN5" s="29"/>
    </row>
    <row r="6" spans="1:66" s="2" customFormat="1" x14ac:dyDescent="0.3">
      <c r="A6" s="46" t="s">
        <v>133</v>
      </c>
      <c r="B6" s="14" t="s">
        <v>63</v>
      </c>
      <c r="C6" s="14"/>
      <c r="D6" s="14"/>
      <c r="E6" s="14"/>
      <c r="F6" s="14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S6" s="14"/>
      <c r="AT6" s="14"/>
      <c r="AU6" s="14"/>
      <c r="AV6" s="14"/>
      <c r="AW6" s="14"/>
      <c r="AX6" s="14"/>
      <c r="AY6" s="29"/>
      <c r="AZ6" s="29"/>
      <c r="BA6" s="29">
        <v>1326</v>
      </c>
      <c r="BB6" s="29">
        <v>4</v>
      </c>
      <c r="BC6" s="14"/>
      <c r="BD6" s="14"/>
      <c r="BE6" s="14"/>
      <c r="BF6" s="14"/>
      <c r="BG6" s="14"/>
      <c r="BH6" s="14"/>
      <c r="BI6" s="14"/>
      <c r="BJ6" s="14"/>
      <c r="BK6" s="29">
        <v>117</v>
      </c>
      <c r="BL6" s="29">
        <v>21</v>
      </c>
      <c r="BM6" s="29"/>
      <c r="BN6" s="29"/>
    </row>
    <row r="7" spans="1:66" s="2" customFormat="1" x14ac:dyDescent="0.3">
      <c r="A7" s="46" t="s">
        <v>138</v>
      </c>
      <c r="B7" s="14" t="s">
        <v>63</v>
      </c>
      <c r="C7" s="14"/>
      <c r="D7" s="14"/>
      <c r="E7" s="14"/>
      <c r="F7" s="14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29">
        <v>19500</v>
      </c>
      <c r="AN7" s="29">
        <v>557</v>
      </c>
      <c r="AO7" s="29">
        <v>13221</v>
      </c>
      <c r="AP7" s="29">
        <v>348</v>
      </c>
      <c r="AS7" s="14"/>
      <c r="AT7" s="14"/>
      <c r="AU7" s="14"/>
      <c r="AV7" s="14"/>
      <c r="AW7" s="14"/>
      <c r="AX7" s="14"/>
      <c r="AY7" s="29"/>
      <c r="AZ7" s="29"/>
      <c r="BA7" s="29">
        <v>15593</v>
      </c>
      <c r="BB7" s="29">
        <v>445</v>
      </c>
      <c r="BC7" s="14"/>
      <c r="BD7" s="14"/>
      <c r="BE7" s="14"/>
      <c r="BF7" s="14"/>
      <c r="BG7" s="14"/>
      <c r="BH7" s="14"/>
      <c r="BI7" s="14"/>
      <c r="BJ7" s="14"/>
      <c r="BK7" s="29">
        <v>32500</v>
      </c>
      <c r="BL7" s="29">
        <v>1135</v>
      </c>
      <c r="BM7" s="29">
        <v>15808</v>
      </c>
      <c r="BN7" s="29">
        <v>981</v>
      </c>
    </row>
    <row r="8" spans="1:66" s="2" customFormat="1" ht="15" x14ac:dyDescent="0.3">
      <c r="A8" s="46" t="s">
        <v>134</v>
      </c>
      <c r="B8" s="14" t="s">
        <v>63</v>
      </c>
      <c r="C8" s="14"/>
      <c r="D8" s="14"/>
      <c r="E8" s="14"/>
      <c r="F8" s="14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>
        <v>3016</v>
      </c>
      <c r="T8" s="29">
        <v>273</v>
      </c>
      <c r="U8" s="29"/>
      <c r="V8" s="29"/>
      <c r="W8" s="29"/>
      <c r="X8" s="29"/>
      <c r="Y8" s="29">
        <v>325</v>
      </c>
      <c r="Z8" s="29">
        <v>78</v>
      </c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29">
        <v>2795</v>
      </c>
      <c r="AN8" s="29">
        <v>405</v>
      </c>
      <c r="AO8" s="29">
        <v>403</v>
      </c>
      <c r="AP8" s="29">
        <v>314</v>
      </c>
      <c r="AS8" s="14"/>
      <c r="AT8" s="14"/>
      <c r="AU8" s="14"/>
      <c r="AV8" s="14"/>
      <c r="AW8" s="14"/>
      <c r="AX8" s="14"/>
      <c r="AY8" s="29">
        <v>3497</v>
      </c>
      <c r="AZ8" s="29">
        <v>653</v>
      </c>
      <c r="BA8" s="29">
        <v>6019</v>
      </c>
      <c r="BB8" s="29">
        <v>728</v>
      </c>
      <c r="BC8" s="14"/>
      <c r="BD8" s="14"/>
      <c r="BE8" s="14"/>
      <c r="BF8" s="14"/>
      <c r="BG8" s="14"/>
      <c r="BH8" s="14"/>
      <c r="BI8" s="14"/>
      <c r="BJ8" s="14"/>
      <c r="BK8" s="29">
        <v>3523</v>
      </c>
      <c r="BL8" s="29">
        <v>1746</v>
      </c>
      <c r="BM8" s="29">
        <v>1254</v>
      </c>
      <c r="BN8" s="29">
        <v>115</v>
      </c>
    </row>
    <row r="9" spans="1:66" s="2" customFormat="1" x14ac:dyDescent="0.3">
      <c r="A9" s="46" t="s">
        <v>39</v>
      </c>
      <c r="B9" s="14" t="s">
        <v>63</v>
      </c>
      <c r="C9" s="14"/>
      <c r="D9" s="14"/>
      <c r="E9" s="14"/>
      <c r="F9" s="14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29">
        <v>65</v>
      </c>
      <c r="AN9" s="29">
        <v>8</v>
      </c>
      <c r="AO9" s="29">
        <v>279</v>
      </c>
      <c r="AP9" s="29">
        <v>35</v>
      </c>
      <c r="AS9" s="14"/>
      <c r="AT9" s="14"/>
      <c r="AU9" s="14"/>
      <c r="AV9" s="14"/>
      <c r="AW9" s="14"/>
      <c r="AX9" s="14"/>
      <c r="AY9" s="29">
        <v>26</v>
      </c>
      <c r="AZ9" s="29">
        <v>1</v>
      </c>
      <c r="BA9" s="29"/>
      <c r="BB9" s="29"/>
      <c r="BC9" s="14"/>
      <c r="BD9" s="14"/>
      <c r="BE9" s="14"/>
      <c r="BF9" s="14"/>
      <c r="BG9" s="14"/>
      <c r="BH9" s="14"/>
      <c r="BI9" s="14"/>
      <c r="BJ9" s="14"/>
      <c r="BK9" s="29"/>
      <c r="BL9" s="29"/>
      <c r="BM9" s="29"/>
      <c r="BN9" s="29"/>
    </row>
    <row r="10" spans="1:66" s="2" customFormat="1" x14ac:dyDescent="0.3">
      <c r="A10" s="46" t="s">
        <v>36</v>
      </c>
      <c r="B10" s="14" t="s">
        <v>63</v>
      </c>
      <c r="C10" s="14"/>
      <c r="D10" s="14"/>
      <c r="E10" s="14"/>
      <c r="F10" s="14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>
        <v>42802</v>
      </c>
      <c r="T10" s="29">
        <v>316</v>
      </c>
      <c r="U10" s="29"/>
      <c r="V10" s="29"/>
      <c r="W10" s="29"/>
      <c r="X10" s="29"/>
      <c r="Y10" s="29">
        <v>325</v>
      </c>
      <c r="Z10" s="29">
        <v>8</v>
      </c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29">
        <v>11141</v>
      </c>
      <c r="AN10" s="29">
        <v>583</v>
      </c>
      <c r="AO10" s="29">
        <v>21671</v>
      </c>
      <c r="AP10" s="29">
        <v>1009</v>
      </c>
      <c r="AS10" s="14"/>
      <c r="AT10" s="14"/>
      <c r="AU10" s="14"/>
      <c r="AV10" s="14"/>
      <c r="AW10" s="14"/>
      <c r="AX10" s="14"/>
      <c r="AY10" s="29">
        <v>9119</v>
      </c>
      <c r="AZ10" s="29">
        <v>173</v>
      </c>
      <c r="BA10" s="29">
        <v>21931</v>
      </c>
      <c r="BB10" s="29">
        <v>438</v>
      </c>
      <c r="BC10" s="14"/>
      <c r="BD10" s="14"/>
      <c r="BE10" s="14"/>
      <c r="BF10" s="14"/>
      <c r="BG10" s="14"/>
      <c r="BH10" s="14"/>
      <c r="BI10" s="14"/>
      <c r="BJ10" s="14"/>
      <c r="BK10" s="29">
        <v>2944</v>
      </c>
      <c r="BL10" s="29">
        <v>47</v>
      </c>
      <c r="BM10" s="29">
        <v>12876</v>
      </c>
      <c r="BN10" s="29">
        <v>705</v>
      </c>
    </row>
    <row r="11" spans="1:66" s="2" customFormat="1" x14ac:dyDescent="0.3">
      <c r="A11" s="46" t="s">
        <v>135</v>
      </c>
      <c r="B11" s="14" t="s">
        <v>63</v>
      </c>
      <c r="C11" s="14"/>
      <c r="D11" s="14"/>
      <c r="E11" s="14"/>
      <c r="F11" s="14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>
        <v>715</v>
      </c>
      <c r="T11" s="29">
        <v>8</v>
      </c>
      <c r="U11" s="29">
        <v>10400</v>
      </c>
      <c r="V11" s="29">
        <v>87</v>
      </c>
      <c r="W11" s="29"/>
      <c r="X11" s="29"/>
      <c r="Y11" s="29"/>
      <c r="Z11" s="29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29">
        <v>113457</v>
      </c>
      <c r="AN11" s="29">
        <v>739</v>
      </c>
      <c r="AO11" s="29">
        <v>20807</v>
      </c>
      <c r="AP11" s="29">
        <v>197</v>
      </c>
      <c r="AS11" s="14"/>
      <c r="AT11" s="14"/>
      <c r="AU11" s="14"/>
      <c r="AV11" s="14"/>
      <c r="AW11" s="14"/>
      <c r="AX11" s="14"/>
      <c r="AY11" s="29">
        <v>28334</v>
      </c>
      <c r="AZ11" s="29">
        <v>365</v>
      </c>
      <c r="BA11" s="29">
        <v>11648</v>
      </c>
      <c r="BB11" s="29">
        <v>65</v>
      </c>
      <c r="BC11" s="14"/>
      <c r="BD11" s="14"/>
      <c r="BE11" s="14"/>
      <c r="BF11" s="14"/>
      <c r="BG11" s="14"/>
      <c r="BH11" s="14"/>
      <c r="BI11" s="14"/>
      <c r="BJ11" s="14"/>
      <c r="BK11" s="29">
        <v>23855</v>
      </c>
      <c r="BL11" s="29">
        <v>169</v>
      </c>
      <c r="BM11" s="29">
        <v>104</v>
      </c>
      <c r="BN11" s="29">
        <v>2</v>
      </c>
    </row>
    <row r="12" spans="1:66" s="2" customFormat="1" x14ac:dyDescent="0.3">
      <c r="A12" s="46" t="s">
        <v>139</v>
      </c>
      <c r="B12" s="14" t="s">
        <v>63</v>
      </c>
      <c r="C12" s="14"/>
      <c r="D12" s="14"/>
      <c r="E12" s="14"/>
      <c r="F12" s="14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>
        <v>17225</v>
      </c>
      <c r="T12" s="29">
        <v>179</v>
      </c>
      <c r="U12" s="29"/>
      <c r="V12" s="29"/>
      <c r="W12" s="29"/>
      <c r="X12" s="29"/>
      <c r="Y12" s="29"/>
      <c r="Z12" s="29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9">
        <v>35412</v>
      </c>
      <c r="AN12" s="29">
        <v>105</v>
      </c>
      <c r="AO12" s="29">
        <v>198588</v>
      </c>
      <c r="AP12" s="29">
        <v>304</v>
      </c>
      <c r="AS12" s="14"/>
      <c r="AT12" s="14"/>
      <c r="AU12" s="14"/>
      <c r="AV12" s="14"/>
      <c r="AW12" s="14"/>
      <c r="AX12" s="14"/>
      <c r="AY12" s="29">
        <v>313405</v>
      </c>
      <c r="AZ12" s="29">
        <v>445</v>
      </c>
      <c r="BA12" s="29">
        <v>830308</v>
      </c>
      <c r="BB12" s="29">
        <v>756</v>
      </c>
      <c r="BC12" s="14"/>
      <c r="BD12" s="14"/>
      <c r="BE12" s="14"/>
      <c r="BF12" s="14"/>
      <c r="BG12" s="14"/>
      <c r="BH12" s="14"/>
      <c r="BI12" s="14"/>
      <c r="BJ12" s="14"/>
      <c r="BK12" s="29">
        <v>826842</v>
      </c>
      <c r="BL12" s="29">
        <v>893</v>
      </c>
      <c r="BM12" s="29">
        <v>815557</v>
      </c>
      <c r="BN12" s="29">
        <v>1063</v>
      </c>
    </row>
    <row r="13" spans="1:66" s="2" customFormat="1" x14ac:dyDescent="0.3">
      <c r="A13" s="46" t="s">
        <v>88</v>
      </c>
      <c r="B13" s="14" t="s">
        <v>63</v>
      </c>
      <c r="C13" s="14"/>
      <c r="D13" s="14"/>
      <c r="E13" s="14"/>
      <c r="F13" s="14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S13" s="14"/>
      <c r="AT13" s="14"/>
      <c r="AU13" s="14"/>
      <c r="AV13" s="14"/>
      <c r="AW13" s="14"/>
      <c r="AX13" s="14"/>
      <c r="AY13" s="29"/>
      <c r="AZ13" s="29"/>
      <c r="BA13" s="29">
        <v>6</v>
      </c>
      <c r="BB13" s="29">
        <v>57</v>
      </c>
      <c r="BC13" s="14"/>
      <c r="BD13" s="14"/>
      <c r="BE13" s="14"/>
      <c r="BF13" s="14"/>
      <c r="BG13" s="14"/>
      <c r="BH13" s="14"/>
      <c r="BI13" s="14"/>
      <c r="BJ13" s="14"/>
      <c r="BK13" s="29">
        <v>2</v>
      </c>
      <c r="BL13" s="29">
        <v>19</v>
      </c>
      <c r="BM13" s="29">
        <v>2</v>
      </c>
      <c r="BN13" s="29">
        <v>20</v>
      </c>
    </row>
    <row r="14" spans="1:66" s="2" customFormat="1" x14ac:dyDescent="0.3">
      <c r="A14" s="46" t="s">
        <v>43</v>
      </c>
      <c r="B14" s="14" t="s">
        <v>63</v>
      </c>
      <c r="C14" s="14"/>
      <c r="D14" s="14"/>
      <c r="E14" s="14"/>
      <c r="F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29">
        <v>1443</v>
      </c>
      <c r="AN14" s="29">
        <v>69</v>
      </c>
      <c r="AO14" s="29">
        <v>130</v>
      </c>
      <c r="AP14" s="29">
        <v>29</v>
      </c>
      <c r="AS14" s="14"/>
      <c r="AT14" s="14"/>
      <c r="AU14" s="14"/>
      <c r="AV14" s="14"/>
      <c r="AW14" s="14"/>
      <c r="AX14" s="14"/>
      <c r="AY14" s="29">
        <v>240</v>
      </c>
      <c r="AZ14" s="29">
        <v>53</v>
      </c>
      <c r="BA14" s="29"/>
      <c r="BB14" s="29"/>
      <c r="BC14" s="14"/>
      <c r="BD14" s="14"/>
      <c r="BE14" s="14"/>
      <c r="BF14" s="14"/>
      <c r="BG14" s="14"/>
      <c r="BH14" s="14"/>
      <c r="BI14" s="14"/>
      <c r="BJ14" s="14"/>
      <c r="BK14" s="29"/>
      <c r="BL14" s="29"/>
      <c r="BM14" s="29">
        <v>52</v>
      </c>
      <c r="BN14" s="29">
        <v>12</v>
      </c>
    </row>
    <row r="15" spans="1:66" s="2" customFormat="1" x14ac:dyDescent="0.3">
      <c r="A15" s="46" t="s">
        <v>147</v>
      </c>
      <c r="B15" s="14"/>
      <c r="C15" s="14"/>
      <c r="D15" s="14"/>
      <c r="E15" s="14"/>
      <c r="F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S15" s="14"/>
      <c r="AT15" s="14"/>
      <c r="AU15" s="14"/>
      <c r="AV15" s="14"/>
      <c r="AW15" s="14"/>
      <c r="AX15" s="14"/>
      <c r="AY15" s="29"/>
      <c r="AZ15" s="29"/>
      <c r="BA15" s="29"/>
      <c r="BB15" s="29"/>
      <c r="BC15" s="14"/>
      <c r="BD15" s="14"/>
      <c r="BE15" s="14"/>
      <c r="BF15" s="14"/>
      <c r="BG15" s="14"/>
      <c r="BH15" s="14"/>
      <c r="BI15" s="14"/>
      <c r="BJ15" s="14"/>
      <c r="BK15" s="29">
        <v>150397</v>
      </c>
      <c r="BL15" s="29">
        <v>235</v>
      </c>
      <c r="BM15" s="29"/>
      <c r="BN15" s="29"/>
    </row>
    <row r="16" spans="1:66" s="2" customFormat="1" x14ac:dyDescent="0.3">
      <c r="A16" s="46" t="s">
        <v>136</v>
      </c>
      <c r="B16" s="14" t="s">
        <v>63</v>
      </c>
      <c r="C16" s="14"/>
      <c r="D16" s="14"/>
      <c r="E16" s="14"/>
      <c r="F16" s="14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S16" s="14"/>
      <c r="AT16" s="14"/>
      <c r="AU16" s="14"/>
      <c r="AV16" s="14"/>
      <c r="AW16" s="14"/>
      <c r="AX16" s="14"/>
      <c r="AY16" s="29"/>
      <c r="AZ16" s="29"/>
      <c r="BA16" s="29">
        <v>669</v>
      </c>
      <c r="BB16" s="29">
        <v>1302</v>
      </c>
      <c r="BC16" s="14"/>
      <c r="BD16" s="14"/>
      <c r="BE16" s="14"/>
      <c r="BF16" s="14"/>
      <c r="BG16" s="14"/>
      <c r="BH16" s="14"/>
      <c r="BI16" s="14"/>
      <c r="BJ16" s="14"/>
      <c r="BK16" s="29">
        <v>104</v>
      </c>
      <c r="BL16" s="29">
        <v>93</v>
      </c>
      <c r="BM16" s="29">
        <v>318</v>
      </c>
      <c r="BN16" s="29">
        <v>600</v>
      </c>
    </row>
    <row r="17" spans="1:66" s="2" customFormat="1" x14ac:dyDescent="0.3">
      <c r="A17" s="46" t="s">
        <v>89</v>
      </c>
      <c r="B17" s="14" t="s">
        <v>3</v>
      </c>
      <c r="C17" s="14"/>
      <c r="D17" s="14"/>
      <c r="E17" s="14"/>
      <c r="F17" s="14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29">
        <v>1850</v>
      </c>
      <c r="AN17" s="29">
        <v>372</v>
      </c>
      <c r="AO17" s="29">
        <v>3123</v>
      </c>
      <c r="AP17" s="29">
        <v>1029</v>
      </c>
      <c r="AS17" s="14"/>
      <c r="AT17" s="14"/>
      <c r="AU17" s="14"/>
      <c r="AV17" s="14"/>
      <c r="AW17" s="14"/>
      <c r="AX17" s="14"/>
      <c r="AY17" s="29">
        <v>1506</v>
      </c>
      <c r="AZ17" s="29">
        <v>537</v>
      </c>
      <c r="BA17" s="29">
        <v>3529</v>
      </c>
      <c r="BB17" s="29">
        <v>1408</v>
      </c>
      <c r="BC17" s="14"/>
      <c r="BD17" s="14"/>
      <c r="BE17" s="14"/>
      <c r="BF17" s="14"/>
      <c r="BG17" s="14"/>
      <c r="BH17" s="14"/>
      <c r="BI17" s="14"/>
      <c r="BJ17" s="14"/>
      <c r="BK17" s="29">
        <v>3660</v>
      </c>
      <c r="BL17" s="29">
        <v>1395</v>
      </c>
      <c r="BM17" s="29">
        <v>1509</v>
      </c>
      <c r="BN17" s="29">
        <v>780</v>
      </c>
    </row>
    <row r="18" spans="1:66" s="2" customFormat="1" x14ac:dyDescent="0.3">
      <c r="A18" s="46" t="s">
        <v>137</v>
      </c>
      <c r="B18" s="14" t="s">
        <v>63</v>
      </c>
      <c r="C18" s="14"/>
      <c r="D18" s="14"/>
      <c r="E18" s="14"/>
      <c r="F18" s="14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>
        <v>39500</v>
      </c>
      <c r="T18" s="29">
        <v>429</v>
      </c>
      <c r="U18" s="29"/>
      <c r="V18" s="29"/>
      <c r="W18" s="29"/>
      <c r="X18" s="29"/>
      <c r="Y18" s="29"/>
      <c r="Z18" s="29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29">
        <v>36481</v>
      </c>
      <c r="AN18" s="29">
        <v>640</v>
      </c>
      <c r="AO18" s="29">
        <v>8521</v>
      </c>
      <c r="AP18" s="29">
        <v>90</v>
      </c>
      <c r="AS18" s="14"/>
      <c r="AT18" s="14"/>
      <c r="AU18" s="14"/>
      <c r="AV18" s="14"/>
      <c r="AW18" s="14"/>
      <c r="AX18" s="14"/>
      <c r="AY18" s="29">
        <v>7436</v>
      </c>
      <c r="AZ18" s="29">
        <v>174</v>
      </c>
      <c r="BA18" s="29">
        <v>7007</v>
      </c>
      <c r="BB18" s="29">
        <v>100</v>
      </c>
      <c r="BC18" s="14"/>
      <c r="BD18" s="14"/>
      <c r="BE18" s="14"/>
      <c r="BF18" s="14"/>
      <c r="BG18" s="14"/>
      <c r="BH18" s="14"/>
      <c r="BI18" s="14"/>
      <c r="BJ18" s="14"/>
      <c r="BK18" s="29"/>
      <c r="BL18" s="29">
        <v>8</v>
      </c>
      <c r="BM18" s="29">
        <v>13351</v>
      </c>
      <c r="BN18" s="29">
        <v>270</v>
      </c>
    </row>
    <row r="19" spans="1:66" s="2" customFormat="1" x14ac:dyDescent="0.3">
      <c r="A19" s="46" t="s">
        <v>74</v>
      </c>
      <c r="B19" s="14" t="s">
        <v>63</v>
      </c>
      <c r="C19" s="14"/>
      <c r="D19" s="14"/>
      <c r="E19" s="14"/>
      <c r="F19" s="14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29">
        <v>1306</v>
      </c>
      <c r="AN19" s="29">
        <v>1595</v>
      </c>
      <c r="AO19" s="29">
        <v>33</v>
      </c>
      <c r="AP19" s="29">
        <v>32</v>
      </c>
      <c r="AS19" s="14"/>
      <c r="AT19" s="14"/>
      <c r="AU19" s="14"/>
      <c r="AV19" s="14"/>
      <c r="AW19" s="14"/>
      <c r="AX19" s="14"/>
      <c r="AY19" s="29">
        <v>312</v>
      </c>
      <c r="AZ19" s="29">
        <v>466</v>
      </c>
      <c r="BA19" s="29">
        <v>214</v>
      </c>
      <c r="BB19" s="29">
        <v>7</v>
      </c>
      <c r="BC19" s="14"/>
      <c r="BD19" s="14"/>
      <c r="BE19" s="14"/>
      <c r="BF19" s="14"/>
      <c r="BG19" s="14"/>
      <c r="BH19" s="14"/>
      <c r="BI19" s="14"/>
      <c r="BJ19" s="14"/>
      <c r="BK19" s="29"/>
      <c r="BL19" s="29"/>
      <c r="BM19" s="29"/>
      <c r="BN19" s="29"/>
    </row>
    <row r="20" spans="1:66" s="2" customFormat="1" x14ac:dyDescent="0.3">
      <c r="A20" s="46" t="s">
        <v>247</v>
      </c>
      <c r="B20" s="14"/>
      <c r="C20" s="14"/>
      <c r="D20" s="14"/>
      <c r="E20" s="14"/>
      <c r="F20" s="14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>
        <v>637</v>
      </c>
      <c r="T20" s="29">
        <v>55</v>
      </c>
      <c r="U20" s="29"/>
      <c r="V20" s="29"/>
      <c r="W20" s="29"/>
      <c r="X20" s="29"/>
      <c r="Y20" s="29"/>
      <c r="Z20" s="29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29"/>
      <c r="AN20" s="29"/>
      <c r="AO20" s="29"/>
      <c r="AP20" s="29"/>
      <c r="AS20" s="14"/>
      <c r="AT20" s="14"/>
      <c r="AU20" s="14"/>
      <c r="AV20" s="14"/>
      <c r="AW20" s="14"/>
      <c r="AX20" s="14"/>
      <c r="AY20" s="29"/>
      <c r="AZ20" s="29"/>
      <c r="BA20" s="29"/>
      <c r="BB20" s="29"/>
      <c r="BC20" s="14"/>
      <c r="BD20" s="14"/>
      <c r="BE20" s="14"/>
      <c r="BF20" s="14"/>
      <c r="BG20" s="14"/>
      <c r="BH20" s="14"/>
      <c r="BI20" s="14"/>
      <c r="BJ20" s="14"/>
      <c r="BK20" s="29"/>
      <c r="BL20" s="29"/>
      <c r="BM20" s="29"/>
      <c r="BN20" s="29"/>
    </row>
    <row r="21" spans="1:66" s="2" customFormat="1" x14ac:dyDescent="0.3">
      <c r="A21" s="46" t="s">
        <v>248</v>
      </c>
      <c r="B21" s="14"/>
      <c r="C21" s="14"/>
      <c r="D21" s="14"/>
      <c r="E21" s="14"/>
      <c r="F21" s="14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>
        <v>10387</v>
      </c>
      <c r="T21" s="29">
        <v>7336</v>
      </c>
      <c r="U21" s="29"/>
      <c r="V21" s="29"/>
      <c r="W21" s="29"/>
      <c r="X21" s="29"/>
      <c r="Y21" s="29"/>
      <c r="Z21" s="29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29"/>
      <c r="AN21" s="29"/>
      <c r="AO21" s="29"/>
      <c r="AP21" s="29"/>
      <c r="AS21" s="14"/>
      <c r="AT21" s="14"/>
      <c r="AU21" s="14"/>
      <c r="AV21" s="14"/>
      <c r="AW21" s="14"/>
      <c r="AX21" s="14"/>
      <c r="AY21" s="29"/>
      <c r="AZ21" s="29"/>
      <c r="BA21" s="29"/>
      <c r="BB21" s="29"/>
      <c r="BC21" s="14"/>
      <c r="BD21" s="14"/>
      <c r="BE21" s="14"/>
      <c r="BF21" s="14"/>
      <c r="BG21" s="14"/>
      <c r="BH21" s="14"/>
      <c r="BI21" s="14"/>
      <c r="BJ21" s="14"/>
      <c r="BK21" s="29"/>
      <c r="BL21" s="29"/>
      <c r="BM21" s="29"/>
      <c r="BN21" s="29"/>
    </row>
    <row r="22" spans="1:66" s="2" customFormat="1" x14ac:dyDescent="0.3">
      <c r="A22" s="46" t="s">
        <v>249</v>
      </c>
      <c r="B22" s="14"/>
      <c r="C22" s="14"/>
      <c r="D22" s="14"/>
      <c r="E22" s="14"/>
      <c r="F22" s="14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>
        <v>533</v>
      </c>
      <c r="T22" s="29">
        <v>106</v>
      </c>
      <c r="U22" s="29"/>
      <c r="V22" s="29"/>
      <c r="W22" s="29"/>
      <c r="X22" s="29"/>
      <c r="Y22" s="29"/>
      <c r="Z22" s="29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29"/>
      <c r="AN22" s="29"/>
      <c r="AO22" s="29"/>
      <c r="AP22" s="29"/>
      <c r="AS22" s="14"/>
      <c r="AT22" s="14"/>
      <c r="AU22" s="14"/>
      <c r="AV22" s="14"/>
      <c r="AW22" s="14"/>
      <c r="AX22" s="14"/>
      <c r="AY22" s="29"/>
      <c r="AZ22" s="29"/>
      <c r="BA22" s="29"/>
      <c r="BB22" s="29"/>
      <c r="BC22" s="14"/>
      <c r="BD22" s="14"/>
      <c r="BE22" s="14"/>
      <c r="BF22" s="14"/>
      <c r="BG22" s="14"/>
      <c r="BH22" s="14"/>
      <c r="BI22" s="14"/>
      <c r="BJ22" s="14"/>
      <c r="BK22" s="29"/>
      <c r="BL22" s="29"/>
      <c r="BM22" s="29"/>
      <c r="BN22" s="29"/>
    </row>
    <row r="23" spans="1:66" s="2" customFormat="1" x14ac:dyDescent="0.3">
      <c r="A23" s="46" t="s">
        <v>40</v>
      </c>
      <c r="B23" s="14" t="s">
        <v>63</v>
      </c>
      <c r="C23" s="14"/>
      <c r="D23" s="14"/>
      <c r="E23" s="14"/>
      <c r="F23" s="14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>
        <v>136</v>
      </c>
      <c r="X23" s="29">
        <v>93</v>
      </c>
      <c r="Y23" s="29">
        <v>162</v>
      </c>
      <c r="Z23" s="29">
        <v>15</v>
      </c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29">
        <v>877</v>
      </c>
      <c r="AN23" s="29">
        <v>78</v>
      </c>
      <c r="AO23" s="29">
        <v>715</v>
      </c>
      <c r="AP23" s="29">
        <v>163</v>
      </c>
      <c r="AS23" s="14"/>
      <c r="AT23" s="14"/>
      <c r="AU23" s="14"/>
      <c r="AV23" s="14"/>
      <c r="AW23" s="14"/>
      <c r="AX23" s="14"/>
      <c r="AY23" s="29">
        <v>630</v>
      </c>
      <c r="AZ23" s="29">
        <v>65</v>
      </c>
      <c r="BA23" s="29">
        <v>5422</v>
      </c>
      <c r="BB23" s="29">
        <v>652</v>
      </c>
      <c r="BC23" s="14"/>
      <c r="BD23" s="14"/>
      <c r="BE23" s="14"/>
      <c r="BF23" s="14"/>
      <c r="BG23" s="14"/>
      <c r="BH23" s="14"/>
      <c r="BI23" s="14"/>
      <c r="BJ23" s="14"/>
      <c r="BK23" s="29">
        <v>565</v>
      </c>
      <c r="BL23" s="29">
        <v>90</v>
      </c>
      <c r="BM23" s="29">
        <v>71</v>
      </c>
      <c r="BN23" s="29">
        <v>12</v>
      </c>
    </row>
    <row r="24" spans="1:66" s="2" customFormat="1" x14ac:dyDescent="0.3">
      <c r="A24" s="46" t="s">
        <v>49</v>
      </c>
      <c r="B24" s="14"/>
      <c r="C24" s="14"/>
      <c r="D24" s="14"/>
      <c r="E24" s="14"/>
      <c r="F24" s="14"/>
      <c r="G24" s="29"/>
      <c r="H24" s="29"/>
      <c r="I24" s="29"/>
      <c r="J24" s="29"/>
      <c r="K24" s="29"/>
      <c r="L24" s="29"/>
      <c r="M24" s="29"/>
      <c r="N24" s="29"/>
      <c r="O24" s="29"/>
      <c r="P24" s="29"/>
      <c r="U24" s="29">
        <v>312</v>
      </c>
      <c r="V24" s="29">
        <v>218</v>
      </c>
      <c r="W24" s="29"/>
      <c r="X24" s="29"/>
      <c r="Y24" s="29"/>
      <c r="Z24" s="29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29"/>
      <c r="AN24" s="29"/>
      <c r="AO24" s="29"/>
      <c r="AP24" s="29"/>
      <c r="AS24" s="14"/>
      <c r="AT24" s="14"/>
      <c r="AU24" s="14"/>
      <c r="AV24" s="14"/>
      <c r="AW24" s="14"/>
      <c r="AX24" s="14"/>
      <c r="AY24" s="29"/>
      <c r="AZ24" s="29"/>
      <c r="BA24" s="29"/>
      <c r="BB24" s="29"/>
      <c r="BC24" s="14"/>
      <c r="BD24" s="14"/>
      <c r="BE24" s="14"/>
      <c r="BF24" s="14"/>
      <c r="BG24" s="14"/>
      <c r="BH24" s="14"/>
      <c r="BI24" s="14"/>
      <c r="BJ24" s="14"/>
      <c r="BK24" s="29"/>
      <c r="BL24" s="29"/>
      <c r="BM24" s="29"/>
      <c r="BN24" s="29"/>
    </row>
    <row r="25" spans="1:66" s="2" customFormat="1" x14ac:dyDescent="0.3">
      <c r="A25" s="46" t="s">
        <v>42</v>
      </c>
      <c r="B25" s="14" t="s">
        <v>63</v>
      </c>
      <c r="C25" s="14"/>
      <c r="D25" s="14"/>
      <c r="E25" s="14"/>
      <c r="F25" s="14"/>
      <c r="G25" s="29"/>
      <c r="H25" s="29"/>
      <c r="I25" s="29"/>
      <c r="J25" s="29"/>
      <c r="K25" s="29"/>
      <c r="L25" s="29"/>
      <c r="M25" s="29"/>
      <c r="N25" s="29"/>
      <c r="O25" s="29"/>
      <c r="P25" s="29"/>
      <c r="U25" s="29">
        <v>7598</v>
      </c>
      <c r="V25" s="29">
        <v>3658</v>
      </c>
      <c r="W25" s="29">
        <v>4376</v>
      </c>
      <c r="X25" s="29">
        <v>3253</v>
      </c>
      <c r="Y25" s="29">
        <v>15320</v>
      </c>
      <c r="Z25" s="29">
        <v>9878</v>
      </c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29">
        <v>14332</v>
      </c>
      <c r="AN25" s="29">
        <v>15412</v>
      </c>
      <c r="AO25" s="29">
        <v>10322</v>
      </c>
      <c r="AP25" s="29">
        <v>6869</v>
      </c>
      <c r="AS25" s="14"/>
      <c r="AT25" s="14"/>
      <c r="AU25" s="14"/>
      <c r="AV25" s="14"/>
      <c r="AW25" s="14"/>
      <c r="AX25" s="14"/>
      <c r="AY25" s="29">
        <v>19409</v>
      </c>
      <c r="AZ25" s="29">
        <v>19293</v>
      </c>
      <c r="BA25" s="29">
        <v>12486</v>
      </c>
      <c r="BB25" s="29">
        <v>1018</v>
      </c>
      <c r="BC25" s="14"/>
      <c r="BD25" s="14"/>
      <c r="BE25" s="14"/>
      <c r="BF25" s="14"/>
      <c r="BG25" s="14"/>
      <c r="BH25" s="14"/>
      <c r="BI25" s="14"/>
      <c r="BJ25" s="14"/>
      <c r="BK25" s="29">
        <v>5369</v>
      </c>
      <c r="BL25" s="29">
        <v>5877</v>
      </c>
      <c r="BM25" s="29">
        <v>25259</v>
      </c>
      <c r="BN25" s="29">
        <v>10363</v>
      </c>
    </row>
    <row r="26" spans="1:66" s="2" customFormat="1" x14ac:dyDescent="0.3">
      <c r="A26" s="46" t="s">
        <v>41</v>
      </c>
      <c r="B26" s="14" t="s">
        <v>63</v>
      </c>
      <c r="C26" s="14"/>
      <c r="D26" s="14"/>
      <c r="E26" s="14"/>
      <c r="F26" s="14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29">
        <v>721</v>
      </c>
      <c r="AN26" s="29">
        <v>112</v>
      </c>
      <c r="AO26" s="29"/>
      <c r="AP26" s="29"/>
      <c r="AS26" s="14"/>
      <c r="AT26" s="14"/>
      <c r="AU26" s="14"/>
      <c r="AV26" s="14"/>
      <c r="AW26" s="14"/>
      <c r="AX26" s="14"/>
      <c r="AY26" s="29">
        <v>598</v>
      </c>
      <c r="AZ26" s="29">
        <v>135</v>
      </c>
      <c r="BA26" s="29">
        <v>1092</v>
      </c>
      <c r="BB26" s="29">
        <v>223</v>
      </c>
      <c r="BC26" s="14"/>
      <c r="BD26" s="14"/>
      <c r="BE26" s="14"/>
      <c r="BF26" s="14"/>
      <c r="BG26" s="14"/>
      <c r="BH26" s="14"/>
      <c r="BI26" s="14"/>
      <c r="BJ26" s="14"/>
      <c r="BK26" s="29"/>
      <c r="BL26" s="29"/>
      <c r="BM26" s="29">
        <v>6</v>
      </c>
      <c r="BN26" s="29">
        <v>1</v>
      </c>
    </row>
    <row r="27" spans="1:66" s="2" customFormat="1" x14ac:dyDescent="0.3">
      <c r="A27" s="46" t="s">
        <v>37</v>
      </c>
      <c r="B27" s="14" t="s">
        <v>63</v>
      </c>
      <c r="C27" s="14"/>
      <c r="D27" s="14"/>
      <c r="E27" s="14"/>
      <c r="F27" s="14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29">
        <v>598</v>
      </c>
      <c r="AN27" s="29">
        <v>157</v>
      </c>
      <c r="AO27" s="29">
        <v>1573</v>
      </c>
      <c r="AP27" s="29">
        <v>133</v>
      </c>
      <c r="AS27" s="14"/>
      <c r="AT27" s="14"/>
      <c r="AU27" s="14"/>
      <c r="AV27" s="14"/>
      <c r="AW27" s="14"/>
      <c r="AX27" s="14"/>
      <c r="AY27" s="29">
        <v>442</v>
      </c>
      <c r="AZ27" s="29">
        <v>64</v>
      </c>
      <c r="BA27" s="29">
        <v>656</v>
      </c>
      <c r="BB27" s="29">
        <v>44</v>
      </c>
      <c r="BC27" s="14"/>
      <c r="BD27" s="14"/>
      <c r="BE27" s="14"/>
      <c r="BF27" s="14"/>
      <c r="BG27" s="14"/>
      <c r="BH27" s="14"/>
      <c r="BI27" s="14"/>
      <c r="BJ27" s="14"/>
      <c r="BK27" s="29">
        <v>585</v>
      </c>
      <c r="BL27" s="29">
        <v>22</v>
      </c>
      <c r="BM27" s="29"/>
      <c r="BN27" s="29"/>
    </row>
    <row r="28" spans="1:66" s="2" customFormat="1" x14ac:dyDescent="0.3">
      <c r="A28" s="46" t="s">
        <v>56</v>
      </c>
      <c r="B28" s="14" t="s">
        <v>63</v>
      </c>
      <c r="C28" s="14"/>
      <c r="D28" s="14"/>
      <c r="E28" s="14"/>
      <c r="F28" s="14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>
        <v>390</v>
      </c>
      <c r="T28" s="29">
        <v>6</v>
      </c>
      <c r="U28" s="29"/>
      <c r="V28" s="29"/>
      <c r="W28" s="29"/>
      <c r="X28" s="29"/>
      <c r="Y28" s="29"/>
      <c r="Z28" s="29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29">
        <v>59000</v>
      </c>
      <c r="AN28" s="29">
        <v>1094</v>
      </c>
      <c r="AO28" s="29">
        <v>40787</v>
      </c>
      <c r="AP28" s="29">
        <v>737</v>
      </c>
      <c r="AS28" s="14"/>
      <c r="AT28" s="14"/>
      <c r="AU28" s="14"/>
      <c r="AV28" s="14"/>
      <c r="AW28" s="14"/>
      <c r="AX28" s="14"/>
      <c r="AY28" s="29">
        <v>1755</v>
      </c>
      <c r="AZ28" s="29">
        <v>33</v>
      </c>
      <c r="BA28" s="29">
        <v>15444</v>
      </c>
      <c r="BB28" s="29">
        <v>288</v>
      </c>
      <c r="BC28" s="14"/>
      <c r="BD28" s="14"/>
      <c r="BE28" s="14"/>
      <c r="BF28" s="14"/>
      <c r="BG28" s="14"/>
      <c r="BH28" s="14"/>
      <c r="BI28" s="14"/>
      <c r="BJ28" s="14"/>
      <c r="BK28" s="29">
        <v>22680</v>
      </c>
      <c r="BL28" s="29">
        <v>199</v>
      </c>
      <c r="BM28" s="29">
        <v>325</v>
      </c>
      <c r="BN28" s="29">
        <v>12</v>
      </c>
    </row>
    <row r="29" spans="1:66" s="2" customFormat="1" x14ac:dyDescent="0.3">
      <c r="A29" s="46"/>
      <c r="B29" s="14"/>
      <c r="C29" s="14"/>
      <c r="D29" s="14"/>
      <c r="E29" s="14"/>
      <c r="F29" s="14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29"/>
      <c r="AN29" s="29"/>
      <c r="AO29" s="29"/>
      <c r="AP29" s="29"/>
      <c r="AS29" s="14"/>
      <c r="AT29" s="14"/>
      <c r="AU29" s="14"/>
      <c r="AV29" s="14"/>
      <c r="AW29" s="14"/>
      <c r="AX29" s="14"/>
      <c r="AY29" s="29"/>
      <c r="AZ29" s="29"/>
      <c r="BA29" s="29"/>
      <c r="BB29" s="29"/>
      <c r="BC29" s="14"/>
      <c r="BD29" s="14"/>
      <c r="BE29" s="14"/>
      <c r="BF29" s="14"/>
      <c r="BG29" s="14"/>
      <c r="BH29" s="14"/>
      <c r="BI29" s="14"/>
      <c r="BJ29" s="14"/>
    </row>
    <row r="30" spans="1:66" s="2" customFormat="1" x14ac:dyDescent="0.3">
      <c r="A30" s="46" t="s">
        <v>133</v>
      </c>
      <c r="B30" s="14" t="s">
        <v>63</v>
      </c>
      <c r="C30" s="14"/>
      <c r="D30" s="14"/>
      <c r="E30" s="14"/>
      <c r="F30" s="14"/>
      <c r="G30" s="29"/>
      <c r="H30" s="29"/>
      <c r="I30" s="29"/>
      <c r="J30" s="29"/>
      <c r="K30" s="29"/>
      <c r="L30" s="29"/>
      <c r="M30" s="29">
        <v>38590</v>
      </c>
      <c r="N30" s="29">
        <v>505</v>
      </c>
      <c r="O30" s="29">
        <v>9178</v>
      </c>
      <c r="P30" s="29">
        <v>782</v>
      </c>
      <c r="Q30" s="29">
        <v>19526</v>
      </c>
      <c r="R30" s="29">
        <v>521</v>
      </c>
      <c r="S30" s="29"/>
      <c r="T30" s="29"/>
      <c r="U30" s="29"/>
      <c r="V30" s="29"/>
      <c r="W30" s="29"/>
      <c r="X30" s="29"/>
      <c r="Y30" s="29"/>
      <c r="Z30" s="29"/>
      <c r="AA30" s="14"/>
      <c r="AB30" s="14"/>
      <c r="AC30" s="14"/>
      <c r="AD30" s="14"/>
      <c r="AE30" s="14"/>
      <c r="AG30" s="29">
        <v>22730</v>
      </c>
      <c r="AH30" s="29">
        <v>874</v>
      </c>
      <c r="AI30" s="29">
        <v>28769</v>
      </c>
      <c r="AJ30" s="29">
        <v>1805</v>
      </c>
      <c r="AK30" s="29">
        <v>32188</v>
      </c>
      <c r="AL30" s="29">
        <v>3313</v>
      </c>
      <c r="AS30" s="14"/>
      <c r="AT30" s="14"/>
      <c r="AU30" s="29">
        <v>37199</v>
      </c>
      <c r="AV30" s="29">
        <v>3468</v>
      </c>
      <c r="AW30" s="29">
        <v>488</v>
      </c>
      <c r="AX30" s="29">
        <v>780</v>
      </c>
      <c r="AZ30" s="29"/>
      <c r="BA30" s="29"/>
      <c r="BB30" s="29"/>
      <c r="BC30" s="14"/>
      <c r="BD30" s="14"/>
      <c r="BE30" s="14"/>
      <c r="BF30" s="14"/>
      <c r="BG30" s="29">
        <v>8385</v>
      </c>
      <c r="BH30" s="29">
        <v>830</v>
      </c>
      <c r="BI30" s="29">
        <v>13253</v>
      </c>
      <c r="BJ30" s="29">
        <v>1241</v>
      </c>
    </row>
    <row r="31" spans="1:66" s="2" customFormat="1" x14ac:dyDescent="0.3">
      <c r="A31" s="46" t="s">
        <v>85</v>
      </c>
      <c r="B31" s="15" t="s">
        <v>3</v>
      </c>
      <c r="C31" s="15"/>
      <c r="D31" s="15"/>
      <c r="E31" s="15"/>
      <c r="F31" s="15"/>
      <c r="G31" s="29"/>
      <c r="H31" s="29"/>
      <c r="K31" s="29">
        <v>24</v>
      </c>
      <c r="L31" s="29">
        <v>94</v>
      </c>
      <c r="M31" s="29">
        <v>8</v>
      </c>
      <c r="N31" s="29">
        <v>46</v>
      </c>
      <c r="O31" s="29">
        <v>9</v>
      </c>
      <c r="P31" s="29">
        <v>56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15"/>
      <c r="AB31" s="15"/>
      <c r="AC31" s="15"/>
      <c r="AD31" s="15"/>
      <c r="AE31" s="15"/>
      <c r="AG31" s="29">
        <v>9</v>
      </c>
      <c r="AH31" s="29">
        <v>69</v>
      </c>
      <c r="AI31" s="29">
        <v>10</v>
      </c>
      <c r="AJ31" s="29">
        <v>91</v>
      </c>
      <c r="AK31" s="29">
        <v>7</v>
      </c>
      <c r="AL31" s="29">
        <v>70</v>
      </c>
      <c r="AS31" s="15"/>
      <c r="AT31" s="15"/>
      <c r="AU31" s="29"/>
      <c r="AV31" s="29"/>
      <c r="AW31" s="29">
        <v>3</v>
      </c>
      <c r="AX31" s="29">
        <v>26</v>
      </c>
      <c r="AZ31" s="29"/>
      <c r="BA31" s="29"/>
      <c r="BB31" s="29"/>
      <c r="BC31" s="15"/>
      <c r="BD31" s="15"/>
      <c r="BE31" s="15"/>
      <c r="BF31" s="15"/>
      <c r="BG31" s="29">
        <v>13</v>
      </c>
      <c r="BH31" s="29">
        <v>119</v>
      </c>
      <c r="BI31" s="29">
        <v>8</v>
      </c>
      <c r="BJ31" s="29">
        <v>69</v>
      </c>
      <c r="BL31" s="29"/>
      <c r="BM31" s="29"/>
      <c r="BN31" s="29"/>
    </row>
    <row r="32" spans="1:66" s="2" customFormat="1" x14ac:dyDescent="0.3">
      <c r="A32" s="46" t="s">
        <v>86</v>
      </c>
      <c r="B32" s="15" t="s">
        <v>3</v>
      </c>
      <c r="C32" s="15"/>
      <c r="D32" s="15"/>
      <c r="E32" s="15"/>
      <c r="F32" s="15"/>
      <c r="G32" s="29"/>
      <c r="H32" s="29"/>
      <c r="K32" s="29">
        <v>13552</v>
      </c>
      <c r="L32" s="29">
        <v>13702</v>
      </c>
      <c r="M32" s="29">
        <v>5764</v>
      </c>
      <c r="N32" s="29">
        <v>8496</v>
      </c>
      <c r="O32" s="29">
        <v>15473</v>
      </c>
      <c r="P32" s="29">
        <v>25456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15"/>
      <c r="AB32" s="15"/>
      <c r="AC32" s="15"/>
      <c r="AD32" s="15"/>
      <c r="AE32" s="15"/>
      <c r="AG32" s="29">
        <v>7229</v>
      </c>
      <c r="AH32" s="29">
        <v>20767</v>
      </c>
      <c r="AI32" s="29">
        <v>8056</v>
      </c>
      <c r="AJ32" s="29">
        <v>26228</v>
      </c>
      <c r="AK32" s="29">
        <v>9483</v>
      </c>
      <c r="AL32" s="29">
        <v>34695</v>
      </c>
      <c r="AS32" s="15"/>
      <c r="AT32" s="15"/>
      <c r="AU32" s="29">
        <v>11657</v>
      </c>
      <c r="AV32" s="29">
        <v>43515</v>
      </c>
      <c r="AW32" s="29">
        <v>12205</v>
      </c>
      <c r="AX32" s="29">
        <v>38246</v>
      </c>
      <c r="AZ32" s="29"/>
      <c r="BA32" s="29"/>
      <c r="BB32" s="29"/>
      <c r="BC32" s="15"/>
      <c r="BD32" s="15"/>
      <c r="BE32" s="15"/>
      <c r="BF32" s="15"/>
      <c r="BG32" s="29">
        <v>12861</v>
      </c>
      <c r="BH32" s="29">
        <v>24808</v>
      </c>
      <c r="BI32" s="29">
        <v>11509</v>
      </c>
      <c r="BJ32" s="29">
        <v>39167</v>
      </c>
      <c r="BL32" s="29"/>
      <c r="BM32" s="29"/>
      <c r="BN32" s="29"/>
    </row>
    <row r="33" spans="1:66" s="2" customFormat="1" x14ac:dyDescent="0.3">
      <c r="A33" s="46" t="s">
        <v>87</v>
      </c>
      <c r="B33" s="15" t="s">
        <v>3</v>
      </c>
      <c r="C33" s="15"/>
      <c r="D33" s="15"/>
      <c r="E33" s="15"/>
      <c r="F33" s="15"/>
      <c r="G33" s="29"/>
      <c r="H33" s="29"/>
      <c r="K33" s="29">
        <v>26</v>
      </c>
      <c r="L33" s="29">
        <v>19</v>
      </c>
      <c r="M33" s="29">
        <v>14</v>
      </c>
      <c r="N33" s="29">
        <v>18</v>
      </c>
      <c r="O33" s="29">
        <v>21</v>
      </c>
      <c r="P33" s="29">
        <v>37</v>
      </c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15"/>
      <c r="AB33" s="15"/>
      <c r="AC33" s="15"/>
      <c r="AD33" s="15"/>
      <c r="AE33" s="15"/>
      <c r="AG33" s="29">
        <v>14</v>
      </c>
      <c r="AH33" s="29">
        <v>23</v>
      </c>
      <c r="AI33" s="29">
        <v>26</v>
      </c>
      <c r="AJ33" s="29">
        <v>55</v>
      </c>
      <c r="AK33" s="29">
        <v>8</v>
      </c>
      <c r="AL33" s="29">
        <v>19</v>
      </c>
      <c r="AS33" s="15"/>
      <c r="AT33" s="15"/>
      <c r="AU33" s="29">
        <v>15</v>
      </c>
      <c r="AV33" s="29"/>
      <c r="AW33" s="29">
        <v>146</v>
      </c>
      <c r="AX33" s="29">
        <v>387</v>
      </c>
      <c r="AZ33" s="29"/>
      <c r="BA33" s="29"/>
      <c r="BB33" s="29"/>
      <c r="BC33" s="15"/>
      <c r="BD33" s="15"/>
      <c r="BE33" s="15"/>
      <c r="BF33" s="15"/>
      <c r="BG33" s="29">
        <v>29</v>
      </c>
      <c r="BH33" s="29">
        <v>51</v>
      </c>
      <c r="BI33" s="29">
        <v>20</v>
      </c>
      <c r="BJ33" s="29">
        <v>46</v>
      </c>
      <c r="BL33" s="29"/>
      <c r="BM33" s="29"/>
      <c r="BN33" s="29"/>
    </row>
    <row r="34" spans="1:66" s="2" customFormat="1" x14ac:dyDescent="0.3">
      <c r="A34" s="46" t="s">
        <v>88</v>
      </c>
      <c r="B34" s="15" t="s">
        <v>3</v>
      </c>
      <c r="C34" s="15"/>
      <c r="D34" s="15"/>
      <c r="E34" s="15"/>
      <c r="F34" s="15"/>
      <c r="G34" s="29"/>
      <c r="H34" s="29"/>
      <c r="K34" s="29">
        <v>39</v>
      </c>
      <c r="L34" s="29">
        <v>136</v>
      </c>
      <c r="M34" s="29">
        <v>43</v>
      </c>
      <c r="N34" s="29">
        <v>199</v>
      </c>
      <c r="O34" s="29">
        <v>90</v>
      </c>
      <c r="P34" s="29">
        <v>510</v>
      </c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15"/>
      <c r="AB34" s="15"/>
      <c r="AC34" s="15"/>
      <c r="AD34" s="15"/>
      <c r="AE34" s="15"/>
      <c r="AG34" s="29">
        <v>54</v>
      </c>
      <c r="AH34" s="29">
        <v>359</v>
      </c>
      <c r="AI34" s="29">
        <v>44</v>
      </c>
      <c r="AJ34" s="29">
        <v>387</v>
      </c>
      <c r="AK34" s="29">
        <v>25</v>
      </c>
      <c r="AL34" s="29">
        <v>407</v>
      </c>
      <c r="AS34" s="15"/>
      <c r="AT34" s="15"/>
      <c r="AU34" s="29"/>
      <c r="AV34" s="29">
        <v>138</v>
      </c>
      <c r="AW34" s="29">
        <v>30</v>
      </c>
      <c r="AX34" s="29">
        <v>228</v>
      </c>
      <c r="AZ34" s="29"/>
      <c r="BA34" s="29"/>
      <c r="BB34" s="29"/>
      <c r="BC34" s="15"/>
      <c r="BD34" s="15"/>
      <c r="BE34" s="15"/>
      <c r="BF34" s="15"/>
      <c r="BG34" s="29">
        <v>47</v>
      </c>
      <c r="BH34" s="29">
        <v>397</v>
      </c>
      <c r="BI34" s="29">
        <v>46</v>
      </c>
      <c r="BJ34" s="29">
        <v>360</v>
      </c>
      <c r="BL34" s="29"/>
      <c r="BM34" s="29"/>
      <c r="BN34" s="29"/>
    </row>
    <row r="35" spans="1:66" s="2" customFormat="1" x14ac:dyDescent="0.3">
      <c r="A35" s="46" t="s">
        <v>89</v>
      </c>
      <c r="B35" s="15" t="s">
        <v>3</v>
      </c>
      <c r="C35" s="15"/>
      <c r="D35" s="15"/>
      <c r="E35" s="15"/>
      <c r="F35" s="15"/>
      <c r="G35" s="29"/>
      <c r="H35" s="29"/>
      <c r="K35" s="29">
        <v>15962</v>
      </c>
      <c r="L35" s="29">
        <v>1905</v>
      </c>
      <c r="M35" s="29">
        <v>22879</v>
      </c>
      <c r="N35" s="29">
        <v>8434</v>
      </c>
      <c r="O35" s="29">
        <v>21618</v>
      </c>
      <c r="P35" s="29">
        <v>7609</v>
      </c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15"/>
      <c r="AB35" s="15"/>
      <c r="AC35" s="15"/>
      <c r="AD35" s="15"/>
      <c r="AE35" s="15"/>
      <c r="AG35" s="29">
        <v>47779</v>
      </c>
      <c r="AH35" s="29">
        <v>14644</v>
      </c>
      <c r="AI35" s="29">
        <v>88637</v>
      </c>
      <c r="AJ35" s="29">
        <v>47397</v>
      </c>
      <c r="AK35" s="29">
        <v>71665</v>
      </c>
      <c r="AL35" s="29">
        <v>25425</v>
      </c>
      <c r="AS35" s="15"/>
      <c r="AT35" s="15"/>
      <c r="AU35" s="29">
        <v>41269</v>
      </c>
      <c r="AV35" s="29">
        <v>18745</v>
      </c>
      <c r="AW35" s="29">
        <v>66140</v>
      </c>
      <c r="AX35" s="29">
        <v>28462</v>
      </c>
      <c r="AZ35" s="29"/>
      <c r="BA35" s="29"/>
      <c r="BB35" s="29"/>
      <c r="BC35" s="15"/>
      <c r="BD35" s="15"/>
      <c r="BE35" s="15"/>
      <c r="BF35" s="15"/>
      <c r="BG35" s="29">
        <v>115930</v>
      </c>
      <c r="BH35" s="29">
        <v>62126</v>
      </c>
      <c r="BI35" s="29">
        <v>63290</v>
      </c>
      <c r="BJ35" s="29">
        <v>33115</v>
      </c>
      <c r="BL35" s="29"/>
      <c r="BM35" s="29"/>
      <c r="BN35" s="29"/>
    </row>
    <row r="36" spans="1:66" s="2" customFormat="1" x14ac:dyDescent="0.3">
      <c r="A36" s="46" t="s">
        <v>111</v>
      </c>
      <c r="B36" s="14" t="s">
        <v>63</v>
      </c>
      <c r="C36" s="14"/>
      <c r="D36" s="14"/>
      <c r="E36" s="14"/>
      <c r="F36" s="14"/>
      <c r="G36" s="29"/>
      <c r="H36" s="29"/>
      <c r="K36" s="29">
        <v>180206</v>
      </c>
      <c r="L36" s="29">
        <v>1639</v>
      </c>
      <c r="M36" s="29"/>
      <c r="N36" s="29"/>
      <c r="O36" s="29"/>
      <c r="P36" s="29"/>
      <c r="Q36" s="29">
        <v>78000</v>
      </c>
      <c r="R36" s="29">
        <v>1114</v>
      </c>
      <c r="S36" s="29"/>
      <c r="T36" s="29"/>
      <c r="U36" s="29"/>
      <c r="V36" s="29"/>
      <c r="X36" s="29"/>
      <c r="Y36" s="29"/>
      <c r="Z36" s="29"/>
      <c r="AA36" s="14"/>
      <c r="AB36" s="14"/>
      <c r="AC36" s="14"/>
      <c r="AD36" s="14"/>
      <c r="AE36" s="14"/>
      <c r="AG36" s="29">
        <v>102862</v>
      </c>
      <c r="AH36" s="29">
        <v>2107</v>
      </c>
      <c r="AI36" s="29">
        <v>271193</v>
      </c>
      <c r="AJ36" s="29">
        <v>4912</v>
      </c>
      <c r="AK36" s="29">
        <v>203281</v>
      </c>
      <c r="AL36" s="29">
        <v>4299</v>
      </c>
      <c r="AS36" s="14"/>
      <c r="AT36" s="14"/>
      <c r="AU36" s="29">
        <v>200330</v>
      </c>
      <c r="AV36" s="29">
        <v>4820</v>
      </c>
      <c r="AW36" s="29">
        <v>319710</v>
      </c>
      <c r="AX36" s="29">
        <v>27427</v>
      </c>
      <c r="AZ36" s="29"/>
      <c r="BA36" s="29"/>
      <c r="BB36" s="29"/>
      <c r="BC36" s="14"/>
      <c r="BD36" s="14"/>
      <c r="BE36" s="14"/>
      <c r="BF36" s="14"/>
      <c r="BG36" s="29">
        <v>534651</v>
      </c>
      <c r="BH36" s="29">
        <v>16619</v>
      </c>
      <c r="BI36" s="29">
        <v>525817</v>
      </c>
      <c r="BJ36" s="29">
        <v>15127</v>
      </c>
      <c r="BL36" s="29"/>
      <c r="BM36" s="29"/>
      <c r="BN36" s="29"/>
    </row>
    <row r="37" spans="1:66" s="2" customFormat="1" x14ac:dyDescent="0.3">
      <c r="A37" s="46" t="s">
        <v>27</v>
      </c>
      <c r="B37" s="14" t="s">
        <v>63</v>
      </c>
      <c r="C37" s="14"/>
      <c r="D37" s="14"/>
      <c r="E37" s="14"/>
      <c r="F37" s="14"/>
      <c r="G37" s="29"/>
      <c r="H37" s="29"/>
      <c r="K37" s="29">
        <v>286078</v>
      </c>
      <c r="L37" s="29">
        <v>32958</v>
      </c>
      <c r="M37" s="29">
        <v>66125</v>
      </c>
      <c r="N37" s="29">
        <v>6233</v>
      </c>
      <c r="O37" s="29">
        <v>21946</v>
      </c>
      <c r="P37" s="29">
        <v>55279</v>
      </c>
      <c r="Q37" s="29">
        <v>507227</v>
      </c>
      <c r="R37" s="29">
        <v>67624</v>
      </c>
      <c r="S37" s="29"/>
      <c r="T37" s="29"/>
      <c r="U37" s="29"/>
      <c r="V37" s="29"/>
      <c r="X37" s="29"/>
      <c r="Y37" s="29"/>
      <c r="Z37" s="29"/>
      <c r="AA37" s="14"/>
      <c r="AB37" s="14"/>
      <c r="AC37" s="14"/>
      <c r="AD37" s="14"/>
      <c r="AE37" s="14"/>
      <c r="AG37" s="29">
        <v>631507</v>
      </c>
      <c r="AH37" s="29">
        <v>80108</v>
      </c>
      <c r="AI37" s="29">
        <v>308035</v>
      </c>
      <c r="AJ37" s="29">
        <v>48520</v>
      </c>
      <c r="AK37" s="29">
        <v>644449</v>
      </c>
      <c r="AL37" s="29">
        <v>96719</v>
      </c>
      <c r="AS37" s="14"/>
      <c r="AT37" s="14"/>
      <c r="AU37" s="29">
        <v>939484</v>
      </c>
      <c r="AV37" s="29">
        <v>155047</v>
      </c>
      <c r="AW37" s="29">
        <v>511894</v>
      </c>
      <c r="AX37" s="29">
        <v>103540</v>
      </c>
      <c r="AZ37" s="29"/>
      <c r="BA37" s="29"/>
      <c r="BB37" s="29"/>
      <c r="BC37" s="14"/>
      <c r="BD37" s="14"/>
      <c r="BE37" s="14"/>
      <c r="BF37" s="14"/>
      <c r="BG37" s="29">
        <v>814983</v>
      </c>
      <c r="BH37" s="29">
        <v>151221</v>
      </c>
      <c r="BI37" s="29">
        <v>907556</v>
      </c>
      <c r="BJ37" s="29">
        <v>185178</v>
      </c>
      <c r="BL37" s="29"/>
      <c r="BM37" s="29"/>
      <c r="BN37" s="29"/>
    </row>
    <row r="38" spans="1:66" s="2" customFormat="1" x14ac:dyDescent="0.3">
      <c r="A38" s="46" t="s">
        <v>22</v>
      </c>
      <c r="B38" s="14" t="s">
        <v>63</v>
      </c>
      <c r="C38" s="14"/>
      <c r="D38" s="14"/>
      <c r="E38" s="14"/>
      <c r="F38" s="14"/>
      <c r="G38" s="29"/>
      <c r="H38" s="29"/>
      <c r="K38" s="29">
        <v>78754</v>
      </c>
      <c r="L38" s="29">
        <v>134</v>
      </c>
      <c r="M38" s="29">
        <v>421512</v>
      </c>
      <c r="N38" s="29">
        <v>928</v>
      </c>
      <c r="O38" s="29">
        <v>1168206</v>
      </c>
      <c r="P38" s="29">
        <v>2320</v>
      </c>
      <c r="Q38" s="29">
        <v>658567</v>
      </c>
      <c r="R38" s="29">
        <v>1421</v>
      </c>
      <c r="S38" s="29"/>
      <c r="T38" s="29"/>
      <c r="U38" s="29"/>
      <c r="V38" s="29"/>
      <c r="X38" s="29"/>
      <c r="Y38" s="29"/>
      <c r="Z38" s="29"/>
      <c r="AA38" s="14"/>
      <c r="AB38" s="14"/>
      <c r="AC38" s="14"/>
      <c r="AD38" s="14"/>
      <c r="AE38" s="14"/>
      <c r="AG38" s="29">
        <v>417326</v>
      </c>
      <c r="AH38" s="29">
        <v>589</v>
      </c>
      <c r="AI38" s="29">
        <v>6695</v>
      </c>
      <c r="AJ38" s="29">
        <v>9</v>
      </c>
      <c r="AK38" s="29">
        <v>4270</v>
      </c>
      <c r="AL38" s="29">
        <v>7</v>
      </c>
      <c r="AS38" s="14"/>
      <c r="AT38" s="14"/>
      <c r="AU38" s="29"/>
      <c r="AV38" s="29"/>
      <c r="AW38" s="29">
        <v>83859</v>
      </c>
      <c r="AX38" s="29">
        <v>38</v>
      </c>
      <c r="AZ38" s="29"/>
      <c r="BA38" s="29"/>
      <c r="BB38" s="29"/>
      <c r="BC38" s="14"/>
      <c r="BD38" s="14"/>
      <c r="BE38" s="14"/>
      <c r="BF38" s="14"/>
      <c r="BG38" s="29">
        <v>11557</v>
      </c>
      <c r="BH38" s="29">
        <v>19</v>
      </c>
      <c r="BI38" s="29"/>
      <c r="BJ38" s="29"/>
      <c r="BL38" s="29"/>
      <c r="BM38" s="29"/>
      <c r="BN38" s="29"/>
    </row>
    <row r="39" spans="1:66" s="2" customFormat="1" x14ac:dyDescent="0.3">
      <c r="A39" s="46" t="s">
        <v>143</v>
      </c>
      <c r="B39" s="14" t="s">
        <v>63</v>
      </c>
      <c r="C39" s="14"/>
      <c r="D39" s="14"/>
      <c r="E39" s="14"/>
      <c r="F39" s="14"/>
      <c r="G39" s="29"/>
      <c r="H39" s="29"/>
      <c r="K39" s="29">
        <v>5297</v>
      </c>
      <c r="L39" s="29">
        <v>317</v>
      </c>
      <c r="M39" s="29">
        <v>1846</v>
      </c>
      <c r="N39" s="29">
        <v>149</v>
      </c>
      <c r="O39" s="29">
        <v>1086</v>
      </c>
      <c r="P39" s="29">
        <v>80</v>
      </c>
      <c r="Q39" s="29">
        <v>2203</v>
      </c>
      <c r="R39" s="29">
        <v>142</v>
      </c>
      <c r="S39" s="29"/>
      <c r="T39" s="29"/>
      <c r="U39" s="29"/>
      <c r="V39" s="29"/>
      <c r="X39" s="29"/>
      <c r="Y39" s="29"/>
      <c r="Z39" s="29"/>
      <c r="AA39" s="14"/>
      <c r="AB39" s="14"/>
      <c r="AC39" s="14"/>
      <c r="AD39" s="14"/>
      <c r="AE39" s="14"/>
      <c r="AG39" s="29">
        <v>2847</v>
      </c>
      <c r="AH39" s="29">
        <v>200</v>
      </c>
      <c r="AI39" s="29" t="s">
        <v>203</v>
      </c>
      <c r="AJ39" s="29">
        <v>357</v>
      </c>
      <c r="AK39" s="29">
        <v>3133</v>
      </c>
      <c r="AL39" s="29">
        <v>256</v>
      </c>
      <c r="AS39" s="14"/>
      <c r="AT39" s="14"/>
      <c r="AU39" s="29">
        <v>5824</v>
      </c>
      <c r="AV39" s="29">
        <v>464</v>
      </c>
      <c r="AW39" s="29">
        <v>3035</v>
      </c>
      <c r="AX39" s="29">
        <v>247</v>
      </c>
      <c r="AZ39" s="29"/>
      <c r="BA39" s="29"/>
      <c r="BB39" s="29"/>
      <c r="BC39" s="14"/>
      <c r="BD39" s="14"/>
      <c r="BE39" s="14"/>
      <c r="BF39" s="14"/>
      <c r="BG39" s="29">
        <v>14820</v>
      </c>
      <c r="BH39" s="29">
        <v>569</v>
      </c>
      <c r="BI39" s="29">
        <v>1339</v>
      </c>
      <c r="BJ39" s="29">
        <v>114</v>
      </c>
      <c r="BL39" s="29"/>
      <c r="BM39" s="29"/>
      <c r="BN39" s="29"/>
    </row>
    <row r="40" spans="1:66" s="2" customFormat="1" x14ac:dyDescent="0.3">
      <c r="A40" s="46" t="s">
        <v>113</v>
      </c>
      <c r="B40" s="14" t="s">
        <v>63</v>
      </c>
      <c r="C40" s="14"/>
      <c r="D40" s="14"/>
      <c r="E40" s="14"/>
      <c r="F40" s="14"/>
      <c r="G40" s="29"/>
      <c r="H40" s="29"/>
      <c r="K40" s="29">
        <v>6775736</v>
      </c>
      <c r="L40" s="29">
        <v>121906</v>
      </c>
      <c r="M40" s="29">
        <v>10839589</v>
      </c>
      <c r="N40" s="29">
        <v>196081</v>
      </c>
      <c r="O40" s="29">
        <v>6175377</v>
      </c>
      <c r="P40" s="29">
        <v>119802</v>
      </c>
      <c r="Q40" s="29">
        <v>6446479</v>
      </c>
      <c r="R40" s="29">
        <v>112642</v>
      </c>
      <c r="S40" s="29"/>
      <c r="T40" s="29"/>
      <c r="U40" s="29"/>
      <c r="V40" s="29"/>
      <c r="X40" s="29"/>
      <c r="Y40" s="29"/>
      <c r="Z40" s="29"/>
      <c r="AA40" s="14"/>
      <c r="AB40" s="14"/>
      <c r="AC40" s="14"/>
      <c r="AD40" s="14"/>
      <c r="AE40" s="14"/>
      <c r="AG40" s="29">
        <v>9710317</v>
      </c>
      <c r="AH40" s="29">
        <v>201531</v>
      </c>
      <c r="AI40" s="29">
        <v>13424859</v>
      </c>
      <c r="AJ40" s="29">
        <v>261843</v>
      </c>
      <c r="AK40" s="29">
        <v>9444422</v>
      </c>
      <c r="AL40" s="29">
        <v>181051</v>
      </c>
      <c r="AS40" s="14"/>
      <c r="AT40" s="14"/>
      <c r="AU40" s="29">
        <v>12976184</v>
      </c>
      <c r="AV40" s="29">
        <v>242263</v>
      </c>
      <c r="AW40" s="29">
        <v>12360834</v>
      </c>
      <c r="AX40" s="29">
        <v>285947</v>
      </c>
      <c r="AZ40" s="29"/>
      <c r="BA40" s="29"/>
      <c r="BB40" s="29"/>
      <c r="BC40" s="14"/>
      <c r="BD40" s="14"/>
      <c r="BE40" s="14"/>
      <c r="BF40" s="14"/>
      <c r="BG40" s="29">
        <v>13679011</v>
      </c>
      <c r="BH40" s="29">
        <v>389469</v>
      </c>
      <c r="BI40" s="29">
        <v>14923454</v>
      </c>
      <c r="BJ40" s="29">
        <v>454654</v>
      </c>
      <c r="BL40" s="29"/>
      <c r="BM40" s="29"/>
      <c r="BN40" s="29"/>
    </row>
    <row r="41" spans="1:66" s="2" customFormat="1" x14ac:dyDescent="0.3">
      <c r="A41" s="46" t="s">
        <v>153</v>
      </c>
      <c r="B41" s="14" t="s">
        <v>63</v>
      </c>
      <c r="C41" s="14"/>
      <c r="D41" s="14"/>
      <c r="E41" s="14"/>
      <c r="F41" s="14"/>
      <c r="G41" s="29"/>
      <c r="H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X41" s="29"/>
      <c r="Y41" s="29"/>
      <c r="Z41" s="29"/>
      <c r="AA41" s="14"/>
      <c r="AB41" s="14"/>
      <c r="AC41" s="14"/>
      <c r="AD41" s="14"/>
      <c r="AE41" s="14"/>
      <c r="AG41" s="29">
        <v>384800</v>
      </c>
      <c r="AH41" s="29">
        <v>194</v>
      </c>
      <c r="AI41" s="29">
        <v>252135</v>
      </c>
      <c r="AJ41" s="29">
        <v>88</v>
      </c>
      <c r="AK41" s="29">
        <v>164450</v>
      </c>
      <c r="AL41" s="29">
        <v>110</v>
      </c>
      <c r="AS41" s="14"/>
      <c r="AT41" s="14"/>
      <c r="AU41" s="29">
        <v>864610</v>
      </c>
      <c r="AV41" s="29">
        <v>233</v>
      </c>
      <c r="AW41" s="29">
        <v>796510</v>
      </c>
      <c r="AX41" s="29">
        <v>574</v>
      </c>
      <c r="AZ41" s="29"/>
      <c r="BA41" s="29"/>
      <c r="BB41" s="29"/>
      <c r="BC41" s="14"/>
      <c r="BD41" s="14"/>
      <c r="BE41" s="14"/>
      <c r="BF41" s="14"/>
      <c r="BG41" s="29">
        <v>31076</v>
      </c>
      <c r="BH41" s="29">
        <v>291</v>
      </c>
      <c r="BI41" s="29"/>
      <c r="BJ41" s="29"/>
      <c r="BL41" s="29"/>
      <c r="BM41" s="29"/>
      <c r="BN41" s="29"/>
    </row>
    <row r="42" spans="1:66" s="2" customFormat="1" x14ac:dyDescent="0.3">
      <c r="A42" s="46" t="s">
        <v>36</v>
      </c>
      <c r="B42" s="14" t="s">
        <v>63</v>
      </c>
      <c r="C42" s="14"/>
      <c r="D42" s="14"/>
      <c r="E42" s="14"/>
      <c r="F42" s="14"/>
      <c r="G42" s="29"/>
      <c r="H42" s="29"/>
      <c r="K42" s="29">
        <v>36653</v>
      </c>
      <c r="L42" s="29">
        <v>246</v>
      </c>
      <c r="M42" s="29">
        <v>4921</v>
      </c>
      <c r="N42" s="29">
        <v>135</v>
      </c>
      <c r="O42" s="29">
        <v>7059</v>
      </c>
      <c r="P42" s="29">
        <v>112</v>
      </c>
      <c r="Q42" s="29">
        <v>20104</v>
      </c>
      <c r="R42" s="29">
        <v>448</v>
      </c>
      <c r="S42" s="29"/>
      <c r="T42" s="29"/>
      <c r="U42" s="29"/>
      <c r="V42" s="29"/>
      <c r="X42" s="29"/>
      <c r="Y42" s="29"/>
      <c r="Z42" s="29"/>
      <c r="AA42" s="14"/>
      <c r="AB42" s="14"/>
      <c r="AC42" s="14"/>
      <c r="AD42" s="14"/>
      <c r="AE42" s="14"/>
      <c r="AG42" s="29">
        <v>27248</v>
      </c>
      <c r="AH42" s="29">
        <v>515</v>
      </c>
      <c r="AI42" s="29">
        <v>25207</v>
      </c>
      <c r="AJ42" s="29">
        <v>647</v>
      </c>
      <c r="AK42" s="29">
        <v>18785</v>
      </c>
      <c r="AL42" s="29">
        <v>370</v>
      </c>
      <c r="AO42" s="14"/>
      <c r="AP42" s="14"/>
      <c r="AQ42" s="14"/>
      <c r="AR42" s="14"/>
      <c r="AS42" s="14"/>
      <c r="AT42" s="14"/>
      <c r="AU42" s="29">
        <v>14391</v>
      </c>
      <c r="AV42" s="29">
        <v>228</v>
      </c>
      <c r="AW42" s="29">
        <v>31278</v>
      </c>
      <c r="AX42" s="29">
        <v>927</v>
      </c>
      <c r="AZ42" s="29"/>
      <c r="BA42" s="29"/>
      <c r="BB42" s="29"/>
      <c r="BC42" s="14"/>
      <c r="BD42" s="14"/>
      <c r="BE42" s="14"/>
      <c r="BF42" s="14"/>
      <c r="BG42" s="29">
        <v>87119</v>
      </c>
      <c r="BH42" s="29">
        <v>611</v>
      </c>
      <c r="BI42" s="29">
        <v>16939</v>
      </c>
      <c r="BJ42" s="29">
        <v>505</v>
      </c>
      <c r="BL42" s="29"/>
      <c r="BM42" s="29"/>
      <c r="BN42" s="29"/>
    </row>
    <row r="43" spans="1:66" s="2" customFormat="1" x14ac:dyDescent="0.3">
      <c r="A43" s="46" t="s">
        <v>154</v>
      </c>
      <c r="B43" s="14" t="s">
        <v>63</v>
      </c>
      <c r="C43" s="14"/>
      <c r="D43" s="14"/>
      <c r="E43" s="14"/>
      <c r="F43" s="14"/>
      <c r="G43" s="29"/>
      <c r="H43" s="29"/>
      <c r="K43" s="29">
        <v>133945</v>
      </c>
      <c r="L43" s="29">
        <v>838</v>
      </c>
      <c r="M43" s="29">
        <v>89245</v>
      </c>
      <c r="N43" s="29">
        <v>1280</v>
      </c>
      <c r="O43" s="29">
        <v>119743</v>
      </c>
      <c r="P43" s="29">
        <v>1237</v>
      </c>
      <c r="Q43" s="29">
        <v>126126</v>
      </c>
      <c r="R43" s="29">
        <v>1909</v>
      </c>
      <c r="S43" s="29"/>
      <c r="T43" s="29"/>
      <c r="U43" s="29"/>
      <c r="V43" s="29"/>
      <c r="X43" s="29"/>
      <c r="Y43" s="29"/>
      <c r="Z43" s="29"/>
      <c r="AA43" s="14"/>
      <c r="AB43" s="14"/>
      <c r="AC43" s="14"/>
      <c r="AD43" s="14"/>
      <c r="AE43" s="14"/>
      <c r="AG43" s="29">
        <v>109694</v>
      </c>
      <c r="AH43" s="29">
        <v>2033</v>
      </c>
      <c r="AI43" s="29">
        <v>201331</v>
      </c>
      <c r="AJ43" s="29">
        <v>3648</v>
      </c>
      <c r="AK43" s="29">
        <v>18382</v>
      </c>
      <c r="AL43" s="29">
        <v>344</v>
      </c>
      <c r="AO43" s="14"/>
      <c r="AP43" s="14"/>
      <c r="AQ43" s="14"/>
      <c r="AR43" s="14"/>
      <c r="AS43" s="14"/>
      <c r="AT43" s="14"/>
      <c r="AU43" s="29">
        <v>79508</v>
      </c>
      <c r="AV43" s="29">
        <v>1500</v>
      </c>
      <c r="AW43" s="29">
        <v>71526</v>
      </c>
      <c r="AX43" s="29">
        <v>1383</v>
      </c>
      <c r="AZ43" s="29"/>
      <c r="BA43" s="29"/>
      <c r="BB43" s="29"/>
      <c r="BC43" s="14"/>
      <c r="BD43" s="14"/>
      <c r="BE43" s="14"/>
      <c r="BF43" s="14"/>
      <c r="BG43" s="29">
        <v>136981</v>
      </c>
      <c r="BH43" s="29">
        <v>1875</v>
      </c>
      <c r="BI43" s="29">
        <v>187915</v>
      </c>
      <c r="BJ43" s="29">
        <v>4552</v>
      </c>
      <c r="BL43" s="29"/>
      <c r="BM43" s="29"/>
      <c r="BN43" s="29"/>
    </row>
    <row r="44" spans="1:66" s="2" customFormat="1" x14ac:dyDescent="0.3">
      <c r="A44" s="46" t="s">
        <v>23</v>
      </c>
      <c r="B44" s="14" t="s">
        <v>3</v>
      </c>
      <c r="C44" s="14"/>
      <c r="D44" s="14"/>
      <c r="E44" s="14"/>
      <c r="F44" s="14"/>
      <c r="G44" s="29"/>
      <c r="H44" s="29"/>
      <c r="K44" s="29"/>
      <c r="L44" s="29"/>
      <c r="M44" s="29"/>
      <c r="N44" s="29"/>
      <c r="O44" s="29">
        <v>1326652</v>
      </c>
      <c r="P44" s="29">
        <v>1322</v>
      </c>
      <c r="Q44" s="29"/>
      <c r="R44" s="29"/>
      <c r="S44" s="29"/>
      <c r="T44" s="29"/>
      <c r="U44" s="29"/>
      <c r="V44" s="29"/>
      <c r="X44" s="29"/>
      <c r="Y44" s="29"/>
      <c r="Z44" s="29"/>
      <c r="AA44" s="14"/>
      <c r="AB44" s="14"/>
      <c r="AC44" s="14"/>
      <c r="AD44" s="14"/>
      <c r="AE44" s="14"/>
      <c r="AG44" s="29"/>
      <c r="AH44" s="29"/>
      <c r="AI44" s="29"/>
      <c r="AJ44" s="29"/>
      <c r="AK44" s="29"/>
      <c r="AL44" s="29"/>
      <c r="AO44" s="14"/>
      <c r="AP44" s="14"/>
      <c r="AQ44" s="14"/>
      <c r="AR44" s="14"/>
      <c r="AS44" s="14"/>
      <c r="AT44" s="14"/>
      <c r="AU44" s="29"/>
      <c r="AV44" s="29"/>
      <c r="AW44" s="29"/>
      <c r="AX44" s="29"/>
      <c r="AZ44" s="29"/>
      <c r="BA44" s="29"/>
      <c r="BB44" s="29"/>
      <c r="BC44" s="14"/>
      <c r="BD44" s="14"/>
      <c r="BE44" s="14"/>
      <c r="BF44" s="14"/>
      <c r="BG44" s="29"/>
      <c r="BH44" s="29"/>
      <c r="BI44" s="29">
        <v>3205880</v>
      </c>
      <c r="BJ44" s="29">
        <v>3804</v>
      </c>
      <c r="BL44" s="29"/>
      <c r="BM44" s="29"/>
      <c r="BN44" s="29"/>
    </row>
    <row r="45" spans="1:66" s="2" customFormat="1" x14ac:dyDescent="0.3">
      <c r="A45" s="46" t="s">
        <v>142</v>
      </c>
      <c r="B45" s="14" t="s">
        <v>63</v>
      </c>
      <c r="C45" s="14"/>
      <c r="D45" s="14"/>
      <c r="E45" s="14"/>
      <c r="F45" s="14"/>
      <c r="G45" s="29"/>
      <c r="H45" s="29"/>
      <c r="K45" s="29"/>
      <c r="L45" s="29"/>
      <c r="M45" s="29"/>
      <c r="N45" s="29"/>
      <c r="O45" s="29"/>
      <c r="P45" s="29"/>
      <c r="Q45" s="29">
        <v>2229</v>
      </c>
      <c r="R45" s="29">
        <v>70</v>
      </c>
      <c r="S45" s="29"/>
      <c r="T45" s="29"/>
      <c r="U45" s="29"/>
      <c r="V45" s="29"/>
      <c r="X45" s="29"/>
      <c r="Y45" s="29"/>
      <c r="Z45" s="29"/>
      <c r="AA45" s="14"/>
      <c r="AB45" s="14"/>
      <c r="AC45" s="14"/>
      <c r="AD45" s="14"/>
      <c r="AE45" s="14"/>
      <c r="AG45" s="29">
        <v>1306</v>
      </c>
      <c r="AH45" s="29">
        <v>107</v>
      </c>
      <c r="AI45" s="29">
        <v>2086</v>
      </c>
      <c r="AJ45" s="29">
        <v>2457</v>
      </c>
      <c r="AK45" s="29">
        <v>20</v>
      </c>
      <c r="AL45" s="29">
        <v>1</v>
      </c>
      <c r="AO45" s="14"/>
      <c r="AP45" s="14"/>
      <c r="AQ45" s="14"/>
      <c r="AR45" s="14"/>
      <c r="AS45" s="14"/>
      <c r="AT45" s="14"/>
      <c r="AU45" s="29">
        <v>97</v>
      </c>
      <c r="AV45" s="29">
        <v>3</v>
      </c>
      <c r="AW45" s="29">
        <v>78</v>
      </c>
      <c r="AX45" s="29">
        <v>3</v>
      </c>
      <c r="AZ45" s="29"/>
      <c r="BA45" s="29"/>
      <c r="BB45" s="29"/>
      <c r="BC45" s="14"/>
      <c r="BD45" s="14"/>
      <c r="BE45" s="14"/>
      <c r="BF45" s="14"/>
      <c r="BG45" s="29">
        <v>585</v>
      </c>
      <c r="BH45" s="29">
        <v>26</v>
      </c>
      <c r="BI45" s="29">
        <v>130</v>
      </c>
      <c r="BJ45" s="29">
        <v>5</v>
      </c>
      <c r="BL45" s="29"/>
      <c r="BM45" s="29"/>
      <c r="BN45" s="29"/>
    </row>
    <row r="46" spans="1:66" s="2" customFormat="1" x14ac:dyDescent="0.3">
      <c r="A46" s="46" t="s">
        <v>144</v>
      </c>
      <c r="B46" s="14" t="s">
        <v>63</v>
      </c>
      <c r="C46" s="14"/>
      <c r="D46" s="14"/>
      <c r="E46" s="14"/>
      <c r="F46" s="14"/>
      <c r="G46" s="29"/>
      <c r="H46" s="29"/>
      <c r="K46" s="29">
        <v>806851</v>
      </c>
      <c r="L46" s="29">
        <v>2966</v>
      </c>
      <c r="M46" s="29">
        <v>10244286</v>
      </c>
      <c r="N46" s="29">
        <v>54716</v>
      </c>
      <c r="O46" s="29">
        <v>11688248</v>
      </c>
      <c r="P46" s="29">
        <v>51214</v>
      </c>
      <c r="Q46" s="29">
        <v>12516484</v>
      </c>
      <c r="R46" s="29">
        <v>59382</v>
      </c>
      <c r="S46" s="29"/>
      <c r="T46" s="29"/>
      <c r="U46" s="29"/>
      <c r="V46" s="29"/>
      <c r="X46" s="29"/>
      <c r="Y46" s="29"/>
      <c r="Z46" s="29"/>
      <c r="AA46" s="14"/>
      <c r="AB46" s="14"/>
      <c r="AC46" s="14"/>
      <c r="AD46" s="14"/>
      <c r="AE46" s="14"/>
      <c r="AG46" s="29">
        <v>25314043</v>
      </c>
      <c r="AH46" s="29">
        <v>101950</v>
      </c>
      <c r="AI46" s="29">
        <v>17840400</v>
      </c>
      <c r="AJ46" s="29">
        <v>99172</v>
      </c>
      <c r="AK46" s="29">
        <v>12688305</v>
      </c>
      <c r="AL46" s="29">
        <v>80692</v>
      </c>
      <c r="AO46" s="14"/>
      <c r="AP46" s="14"/>
      <c r="AQ46" s="14"/>
      <c r="AR46" s="14"/>
      <c r="AS46" s="14"/>
      <c r="AT46" s="14"/>
      <c r="AU46" s="29">
        <v>34245094</v>
      </c>
      <c r="AV46" s="29">
        <v>134823</v>
      </c>
      <c r="AW46" s="29">
        <v>15236480</v>
      </c>
      <c r="AX46" s="29">
        <v>130350</v>
      </c>
      <c r="AZ46" s="29"/>
      <c r="BA46" s="29"/>
      <c r="BB46" s="29"/>
      <c r="BC46" s="14"/>
      <c r="BD46" s="14"/>
      <c r="BE46" s="14"/>
      <c r="BF46" s="14"/>
      <c r="BG46" s="29">
        <v>35818575</v>
      </c>
      <c r="BH46" s="29">
        <v>234012</v>
      </c>
      <c r="BI46" s="29">
        <v>21791217</v>
      </c>
      <c r="BJ46" s="29">
        <v>158626</v>
      </c>
      <c r="BL46" s="29"/>
      <c r="BM46" s="29"/>
      <c r="BN46" s="29"/>
    </row>
    <row r="47" spans="1:66" s="2" customFormat="1" x14ac:dyDescent="0.3">
      <c r="A47" s="46" t="s">
        <v>52</v>
      </c>
      <c r="B47" s="14" t="s">
        <v>63</v>
      </c>
      <c r="C47" s="14"/>
      <c r="D47" s="14"/>
      <c r="E47" s="14"/>
      <c r="F47" s="14"/>
      <c r="G47" s="29"/>
      <c r="H47" s="29"/>
      <c r="K47" s="29"/>
      <c r="L47" s="29"/>
      <c r="M47" s="29"/>
      <c r="N47" s="29"/>
      <c r="O47" s="29"/>
      <c r="P47" s="29"/>
      <c r="Q47" s="29">
        <v>4173</v>
      </c>
      <c r="R47" s="29">
        <v>209</v>
      </c>
      <c r="S47" s="29"/>
      <c r="T47" s="29"/>
      <c r="U47" s="29"/>
      <c r="V47" s="29"/>
      <c r="X47" s="29"/>
      <c r="Y47" s="29"/>
      <c r="Z47" s="29"/>
      <c r="AA47" s="14"/>
      <c r="AB47" s="14"/>
      <c r="AC47" s="14"/>
      <c r="AD47" s="14"/>
      <c r="AE47" s="14"/>
      <c r="AG47" s="29">
        <v>3380</v>
      </c>
      <c r="AH47" s="29">
        <v>98</v>
      </c>
      <c r="AI47" s="29">
        <v>18804</v>
      </c>
      <c r="AJ47" s="29">
        <v>1077</v>
      </c>
      <c r="AK47" s="29">
        <v>5233</v>
      </c>
      <c r="AL47" s="29">
        <v>146</v>
      </c>
      <c r="AO47" s="14"/>
      <c r="AP47" s="14"/>
      <c r="AQ47" s="14"/>
      <c r="AR47" s="14"/>
      <c r="AS47" s="14"/>
      <c r="AT47" s="14"/>
      <c r="AU47" s="29">
        <v>7644</v>
      </c>
      <c r="AV47" s="29">
        <v>155</v>
      </c>
      <c r="AW47" s="29"/>
      <c r="AX47" s="29"/>
      <c r="AZ47" s="29"/>
      <c r="BA47" s="29"/>
      <c r="BB47" s="29"/>
      <c r="BC47" s="14"/>
      <c r="BD47" s="14"/>
      <c r="BE47" s="14"/>
      <c r="BF47" s="14"/>
      <c r="BG47" s="29">
        <v>14313</v>
      </c>
      <c r="BH47" s="29">
        <v>999</v>
      </c>
      <c r="BI47" s="29">
        <v>15119</v>
      </c>
      <c r="BJ47" s="29">
        <v>500</v>
      </c>
      <c r="BL47" s="29"/>
      <c r="BM47" s="29"/>
      <c r="BN47" s="29"/>
    </row>
    <row r="48" spans="1:66" s="2" customFormat="1" x14ac:dyDescent="0.3">
      <c r="A48" s="46" t="s">
        <v>53</v>
      </c>
      <c r="B48" s="14" t="s">
        <v>63</v>
      </c>
      <c r="C48" s="14"/>
      <c r="D48" s="14"/>
      <c r="E48" s="14"/>
      <c r="F48" s="14"/>
      <c r="G48" s="29"/>
      <c r="H48" s="29"/>
      <c r="K48" s="29">
        <v>14300</v>
      </c>
      <c r="L48" s="29">
        <v>30</v>
      </c>
      <c r="M48" s="29">
        <v>33365</v>
      </c>
      <c r="N48" s="29">
        <v>163</v>
      </c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14"/>
      <c r="AB48" s="14"/>
      <c r="AC48" s="14"/>
      <c r="AD48" s="14"/>
      <c r="AE48" s="14"/>
      <c r="AG48" s="29"/>
      <c r="AH48" s="29"/>
      <c r="AI48" s="29"/>
      <c r="AJ48" s="29"/>
      <c r="AK48" s="29">
        <v>27332344</v>
      </c>
      <c r="AL48" s="29">
        <v>42922</v>
      </c>
      <c r="AO48" s="14"/>
      <c r="AP48" s="14"/>
      <c r="AQ48" s="14"/>
      <c r="AR48" s="14"/>
      <c r="AS48" s="14"/>
      <c r="AT48" s="14"/>
      <c r="AU48" s="29">
        <v>12839910</v>
      </c>
      <c r="AV48" s="29">
        <v>24416</v>
      </c>
      <c r="AW48" s="29">
        <v>10140344</v>
      </c>
      <c r="AX48" s="29">
        <v>30624</v>
      </c>
      <c r="AZ48" s="29"/>
      <c r="BA48" s="29"/>
      <c r="BB48" s="29"/>
      <c r="BC48" s="14"/>
      <c r="BD48" s="14"/>
      <c r="BE48" s="14"/>
      <c r="BF48" s="14"/>
      <c r="BG48" s="29">
        <v>3382802</v>
      </c>
      <c r="BH48" s="29">
        <v>1197</v>
      </c>
      <c r="BI48" s="29">
        <v>5791898</v>
      </c>
      <c r="BJ48" s="29">
        <v>19379</v>
      </c>
      <c r="BL48" s="29"/>
      <c r="BM48" s="29"/>
      <c r="BN48" s="29"/>
    </row>
    <row r="49" spans="1:66" s="2" customFormat="1" x14ac:dyDescent="0.3">
      <c r="A49" s="46" t="s">
        <v>59</v>
      </c>
      <c r="B49" s="14" t="s">
        <v>63</v>
      </c>
      <c r="C49" s="14"/>
      <c r="D49" s="14"/>
      <c r="E49" s="14"/>
      <c r="F49" s="14"/>
      <c r="G49" s="29"/>
      <c r="H49" s="29"/>
      <c r="K49" s="29">
        <v>16386</v>
      </c>
      <c r="L49" s="29">
        <v>151</v>
      </c>
      <c r="M49" s="29">
        <v>13462</v>
      </c>
      <c r="N49" s="29">
        <v>181</v>
      </c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14"/>
      <c r="AB49" s="14"/>
      <c r="AC49" s="14"/>
      <c r="AD49" s="14"/>
      <c r="AE49" s="14"/>
      <c r="AG49" s="29"/>
      <c r="AH49" s="29"/>
      <c r="AI49" s="29"/>
      <c r="AJ49" s="29">
        <v>508</v>
      </c>
      <c r="AK49" s="29">
        <v>177034</v>
      </c>
      <c r="AL49" s="29">
        <v>3500</v>
      </c>
      <c r="AO49" s="14"/>
      <c r="AP49" s="14"/>
      <c r="AQ49" s="14"/>
      <c r="AR49" s="14"/>
      <c r="AS49" s="14"/>
      <c r="AT49" s="14"/>
      <c r="AU49" s="29">
        <v>158151</v>
      </c>
      <c r="AV49" s="29">
        <v>3248</v>
      </c>
      <c r="AW49" s="29">
        <v>146822</v>
      </c>
      <c r="AX49" s="29">
        <v>3450</v>
      </c>
      <c r="AZ49" s="29"/>
      <c r="BA49" s="29"/>
      <c r="BB49" s="29"/>
      <c r="BC49" s="14"/>
      <c r="BD49" s="14"/>
      <c r="BE49" s="14"/>
      <c r="BF49" s="14"/>
      <c r="BG49" s="29"/>
      <c r="BH49" s="29"/>
      <c r="BI49" s="29">
        <v>229430</v>
      </c>
      <c r="BJ49" s="29">
        <v>6448</v>
      </c>
      <c r="BL49" s="29"/>
      <c r="BM49" s="29"/>
      <c r="BN49" s="29"/>
    </row>
    <row r="50" spans="1:66" s="2" customFormat="1" x14ac:dyDescent="0.3">
      <c r="A50" s="46" t="s">
        <v>45</v>
      </c>
      <c r="B50" s="14" t="s">
        <v>63</v>
      </c>
      <c r="C50" s="14"/>
      <c r="D50" s="14"/>
      <c r="E50" s="14"/>
      <c r="F50" s="14"/>
      <c r="G50" s="29"/>
      <c r="H50" s="29"/>
      <c r="K50" s="29">
        <v>6292</v>
      </c>
      <c r="L50" s="29">
        <v>241</v>
      </c>
      <c r="M50" s="29">
        <v>761</v>
      </c>
      <c r="N50" s="29">
        <v>53</v>
      </c>
      <c r="O50" s="29">
        <v>1287</v>
      </c>
      <c r="P50" s="29">
        <v>124</v>
      </c>
      <c r="Q50" s="29">
        <v>1046</v>
      </c>
      <c r="R50" s="29">
        <v>145</v>
      </c>
      <c r="S50" s="29"/>
      <c r="T50" s="29"/>
      <c r="U50" s="29"/>
      <c r="V50" s="29"/>
      <c r="W50" s="29"/>
      <c r="X50" s="29"/>
      <c r="Y50" s="29"/>
      <c r="Z50" s="29"/>
      <c r="AA50" s="14"/>
      <c r="AB50" s="14"/>
      <c r="AC50" s="14"/>
      <c r="AD50" s="14"/>
      <c r="AE50" s="14"/>
      <c r="AG50" s="29">
        <v>598</v>
      </c>
      <c r="AH50" s="29">
        <v>77</v>
      </c>
      <c r="AI50" s="29">
        <v>520</v>
      </c>
      <c r="AJ50" s="29">
        <v>55</v>
      </c>
      <c r="AK50" s="29">
        <v>676</v>
      </c>
      <c r="AL50" s="29">
        <v>202</v>
      </c>
      <c r="AO50" s="14"/>
      <c r="AP50" s="14"/>
      <c r="AQ50" s="14"/>
      <c r="AR50" s="14"/>
      <c r="AS50" s="14"/>
      <c r="AT50" s="14"/>
      <c r="AU50" s="29"/>
      <c r="AV50" s="29"/>
      <c r="AW50" s="29"/>
      <c r="AX50" s="29"/>
      <c r="AZ50" s="29"/>
      <c r="BA50" s="29"/>
      <c r="BB50" s="29"/>
      <c r="BC50" s="14"/>
      <c r="BD50" s="14"/>
      <c r="BE50" s="14"/>
      <c r="BF50" s="14"/>
      <c r="BG50" s="29"/>
      <c r="BH50" s="29"/>
      <c r="BI50" s="29"/>
      <c r="BJ50" s="29"/>
      <c r="BL50" s="29"/>
      <c r="BM50" s="29"/>
      <c r="BN50" s="29"/>
    </row>
    <row r="51" spans="1:66" s="2" customFormat="1" x14ac:dyDescent="0.3">
      <c r="A51" s="46" t="s">
        <v>155</v>
      </c>
      <c r="B51" s="14" t="s">
        <v>63</v>
      </c>
      <c r="C51" s="14"/>
      <c r="D51" s="14"/>
      <c r="E51" s="14"/>
      <c r="F51" s="14"/>
      <c r="G51" s="29"/>
      <c r="H51" s="29"/>
      <c r="K51" s="29">
        <v>30173</v>
      </c>
      <c r="L51" s="29">
        <v>577</v>
      </c>
      <c r="M51" s="29">
        <v>1243</v>
      </c>
      <c r="N51" s="29">
        <v>73</v>
      </c>
      <c r="O51" s="29"/>
      <c r="P51" s="29"/>
      <c r="Q51" s="29">
        <v>2561</v>
      </c>
      <c r="R51" s="29">
        <v>172</v>
      </c>
      <c r="S51" s="29"/>
      <c r="T51" s="29"/>
      <c r="U51" s="29"/>
      <c r="V51" s="29"/>
      <c r="W51" s="29"/>
      <c r="X51" s="29"/>
      <c r="Y51" s="29"/>
      <c r="Z51" s="29"/>
      <c r="AA51" s="14"/>
      <c r="AB51" s="14"/>
      <c r="AC51" s="14"/>
      <c r="AD51" s="14"/>
      <c r="AE51" s="14"/>
      <c r="AG51" s="29">
        <v>5271</v>
      </c>
      <c r="AH51" s="29">
        <v>266</v>
      </c>
      <c r="AI51" s="29">
        <v>9912</v>
      </c>
      <c r="AJ51" s="29">
        <v>531</v>
      </c>
      <c r="AK51" s="29">
        <v>7546</v>
      </c>
      <c r="AL51" s="29">
        <v>480</v>
      </c>
      <c r="AO51" s="14"/>
      <c r="AP51" s="14"/>
      <c r="AQ51" s="14"/>
      <c r="AR51" s="14"/>
      <c r="AS51" s="14"/>
      <c r="AT51" s="14"/>
      <c r="AU51" s="29">
        <v>3939</v>
      </c>
      <c r="AV51" s="29">
        <v>202</v>
      </c>
      <c r="AW51" s="29">
        <v>4186</v>
      </c>
      <c r="AX51" s="29">
        <v>206</v>
      </c>
      <c r="AZ51" s="29"/>
      <c r="BA51" s="29"/>
      <c r="BB51" s="29"/>
      <c r="BC51" s="14"/>
      <c r="BD51" s="14"/>
      <c r="BE51" s="14"/>
      <c r="BF51" s="14"/>
      <c r="BG51" s="29">
        <v>5265</v>
      </c>
      <c r="BH51" s="29">
        <v>274</v>
      </c>
      <c r="BI51" s="29">
        <v>6532</v>
      </c>
      <c r="BJ51" s="29">
        <v>560</v>
      </c>
      <c r="BL51" s="29"/>
      <c r="BM51" s="29"/>
      <c r="BN51" s="29"/>
    </row>
    <row r="52" spans="1:66" s="2" customFormat="1" x14ac:dyDescent="0.3">
      <c r="A52" s="46" t="s">
        <v>47</v>
      </c>
      <c r="B52" s="14" t="s">
        <v>63</v>
      </c>
      <c r="C52" s="14"/>
      <c r="D52" s="14"/>
      <c r="E52" s="14"/>
      <c r="F52" s="14"/>
      <c r="G52" s="29"/>
      <c r="H52" s="29"/>
      <c r="K52" s="29"/>
      <c r="L52" s="29"/>
      <c r="M52" s="29"/>
      <c r="N52" s="29"/>
      <c r="O52" s="29"/>
      <c r="P52" s="29"/>
      <c r="Q52" s="29">
        <v>2372</v>
      </c>
      <c r="R52" s="29">
        <v>221</v>
      </c>
      <c r="S52" s="29"/>
      <c r="T52" s="29"/>
      <c r="U52" s="29"/>
      <c r="V52" s="29"/>
      <c r="W52" s="29"/>
      <c r="X52" s="29"/>
      <c r="Y52" s="29"/>
      <c r="Z52" s="29"/>
      <c r="AA52" s="14"/>
      <c r="AB52" s="14"/>
      <c r="AC52" s="14"/>
      <c r="AD52" s="14"/>
      <c r="AE52" s="14"/>
      <c r="AG52" s="29">
        <v>1404</v>
      </c>
      <c r="AH52" s="29">
        <v>111</v>
      </c>
      <c r="AI52" s="29">
        <v>2983</v>
      </c>
      <c r="AJ52" s="29">
        <v>372</v>
      </c>
      <c r="AK52" s="29">
        <v>2730</v>
      </c>
      <c r="AL52" s="29">
        <v>310</v>
      </c>
      <c r="AO52" s="14"/>
      <c r="AP52" s="14"/>
      <c r="AQ52" s="14"/>
      <c r="AR52" s="14"/>
      <c r="AS52" s="14"/>
      <c r="AT52" s="14"/>
      <c r="AU52" s="29">
        <v>1339</v>
      </c>
      <c r="AV52" s="29">
        <v>71</v>
      </c>
      <c r="AW52" s="29">
        <v>1813</v>
      </c>
      <c r="AX52" s="29">
        <v>164</v>
      </c>
      <c r="AZ52" s="29"/>
      <c r="BA52" s="29"/>
      <c r="BB52" s="29"/>
      <c r="BC52" s="14"/>
      <c r="BD52" s="14"/>
      <c r="BE52" s="14"/>
      <c r="BF52" s="14"/>
      <c r="BG52" s="29">
        <v>88829</v>
      </c>
      <c r="BH52" s="29">
        <v>7418</v>
      </c>
      <c r="BI52" s="29">
        <v>77740</v>
      </c>
      <c r="BJ52" s="29">
        <v>6329</v>
      </c>
      <c r="BL52" s="29"/>
      <c r="BM52" s="29"/>
      <c r="BN52" s="29"/>
    </row>
    <row r="53" spans="1:66" s="2" customFormat="1" x14ac:dyDescent="0.3">
      <c r="A53" s="46" t="s">
        <v>43</v>
      </c>
      <c r="B53" s="14" t="s">
        <v>63</v>
      </c>
      <c r="C53" s="14"/>
      <c r="D53" s="14"/>
      <c r="E53" s="14"/>
      <c r="F53" s="14"/>
      <c r="G53" s="29"/>
      <c r="H53" s="29"/>
      <c r="K53" s="29"/>
      <c r="L53" s="29"/>
      <c r="M53" s="29">
        <v>9438</v>
      </c>
      <c r="N53" s="29">
        <v>1859</v>
      </c>
      <c r="O53" s="29">
        <v>12664</v>
      </c>
      <c r="P53" s="29">
        <v>1622</v>
      </c>
      <c r="Q53" s="29">
        <v>7774</v>
      </c>
      <c r="R53" s="29">
        <v>1488</v>
      </c>
      <c r="S53" s="29"/>
      <c r="T53" s="29"/>
      <c r="U53" s="29"/>
      <c r="V53" s="29"/>
      <c r="W53" s="29"/>
      <c r="X53" s="29"/>
      <c r="Y53" s="29"/>
      <c r="Z53" s="29"/>
      <c r="AA53" s="14"/>
      <c r="AB53" s="14"/>
      <c r="AC53" s="14"/>
      <c r="AD53" s="14"/>
      <c r="AE53" s="14"/>
      <c r="AG53" s="29">
        <v>9288</v>
      </c>
      <c r="AH53" s="29">
        <v>1965</v>
      </c>
      <c r="AI53" s="29">
        <v>15457</v>
      </c>
      <c r="AJ53" s="29">
        <v>2267</v>
      </c>
      <c r="AK53" s="29">
        <v>7228</v>
      </c>
      <c r="AL53" s="29">
        <v>978</v>
      </c>
      <c r="AO53" s="14"/>
      <c r="AP53" s="14"/>
      <c r="AQ53" s="14"/>
      <c r="AR53" s="14"/>
      <c r="AS53" s="14"/>
      <c r="AT53" s="14"/>
      <c r="AU53" s="29">
        <v>6604</v>
      </c>
      <c r="AV53" s="29">
        <v>775</v>
      </c>
      <c r="AW53" s="29">
        <v>9639</v>
      </c>
      <c r="AX53" s="29">
        <v>625</v>
      </c>
      <c r="AZ53" s="29"/>
      <c r="BA53" s="29"/>
      <c r="BB53" s="29"/>
      <c r="BC53" s="14"/>
      <c r="BD53" s="14"/>
      <c r="BE53" s="14"/>
      <c r="BF53" s="14"/>
      <c r="BG53" s="29">
        <v>6097</v>
      </c>
      <c r="BH53" s="29">
        <v>1337</v>
      </c>
      <c r="BI53" s="29">
        <v>25499</v>
      </c>
      <c r="BJ53" s="29">
        <v>860</v>
      </c>
      <c r="BN53" s="29"/>
    </row>
    <row r="54" spans="1:66" s="2" customFormat="1" x14ac:dyDescent="0.3">
      <c r="A54" s="46" t="s">
        <v>117</v>
      </c>
      <c r="B54" s="14" t="s">
        <v>63</v>
      </c>
      <c r="C54" s="14"/>
      <c r="D54" s="14"/>
      <c r="E54" s="14"/>
      <c r="F54" s="14"/>
      <c r="G54" s="29"/>
      <c r="H54" s="29"/>
      <c r="K54" s="29">
        <v>8716</v>
      </c>
      <c r="L54" s="29">
        <v>2975</v>
      </c>
      <c r="M54" s="29">
        <v>18532</v>
      </c>
      <c r="N54" s="29">
        <v>8553</v>
      </c>
      <c r="O54" s="29">
        <v>34161</v>
      </c>
      <c r="P54" s="29">
        <v>19052</v>
      </c>
      <c r="Q54" s="29">
        <v>71097</v>
      </c>
      <c r="R54" s="29">
        <v>21444</v>
      </c>
      <c r="S54" s="29"/>
      <c r="T54" s="29"/>
      <c r="U54" s="29"/>
      <c r="V54" s="29"/>
      <c r="X54" s="29"/>
      <c r="Y54" s="29"/>
      <c r="Z54" s="29"/>
      <c r="AA54" s="14"/>
      <c r="AB54" s="14"/>
      <c r="AC54" s="14"/>
      <c r="AD54" s="14"/>
      <c r="AE54" s="14"/>
      <c r="AF54" s="14"/>
      <c r="AG54" s="29">
        <v>40709</v>
      </c>
      <c r="AH54" s="29">
        <v>24119</v>
      </c>
      <c r="AI54" s="29">
        <v>25538</v>
      </c>
      <c r="AJ54" s="29">
        <v>12699</v>
      </c>
      <c r="AK54" s="29">
        <v>26553</v>
      </c>
      <c r="AL54" s="29">
        <v>16368</v>
      </c>
      <c r="AO54" s="14"/>
      <c r="AP54" s="14"/>
      <c r="AQ54" s="14"/>
      <c r="AR54" s="14"/>
      <c r="AS54" s="14"/>
      <c r="AT54" s="14"/>
      <c r="AU54" s="29">
        <v>27313</v>
      </c>
      <c r="AV54" s="29">
        <v>17282</v>
      </c>
      <c r="AW54" s="29">
        <v>61035</v>
      </c>
      <c r="AX54" s="29">
        <v>39910</v>
      </c>
      <c r="AZ54" s="29"/>
      <c r="BA54" s="29"/>
      <c r="BB54" s="29"/>
      <c r="BC54" s="14"/>
      <c r="BD54" s="14"/>
      <c r="BE54" s="14"/>
      <c r="BF54" s="14"/>
      <c r="BG54" s="29">
        <v>30914</v>
      </c>
      <c r="BH54" s="29">
        <v>49686</v>
      </c>
      <c r="BI54" s="29">
        <v>70421</v>
      </c>
      <c r="BJ54" s="29">
        <v>58196</v>
      </c>
      <c r="BN54" s="29"/>
    </row>
    <row r="55" spans="1:66" s="2" customFormat="1" x14ac:dyDescent="0.3">
      <c r="A55" s="46" t="s">
        <v>392</v>
      </c>
      <c r="B55" s="14" t="s">
        <v>63</v>
      </c>
      <c r="C55" s="14"/>
      <c r="D55" s="14"/>
      <c r="E55" s="14"/>
      <c r="F55" s="14"/>
      <c r="G55" s="29"/>
      <c r="H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X55" s="29"/>
      <c r="Y55" s="29"/>
      <c r="Z55" s="29"/>
      <c r="AA55" s="14"/>
      <c r="AB55" s="14"/>
      <c r="AC55" s="14"/>
      <c r="AD55" s="14"/>
      <c r="AE55" s="14"/>
      <c r="AF55" s="14"/>
      <c r="AG55" s="29"/>
      <c r="AH55" s="29"/>
      <c r="AI55" s="29"/>
      <c r="AJ55" s="29"/>
      <c r="AK55" s="29"/>
      <c r="AL55" s="29"/>
      <c r="AO55" s="14"/>
      <c r="AP55" s="14"/>
      <c r="AQ55" s="14"/>
      <c r="AR55" s="14"/>
      <c r="AS55" s="14"/>
      <c r="AT55" s="14"/>
      <c r="AU55" s="29"/>
      <c r="AV55" s="29"/>
      <c r="AW55" s="29">
        <v>154628</v>
      </c>
      <c r="AX55" s="29">
        <v>560</v>
      </c>
      <c r="AZ55" s="29"/>
      <c r="BA55" s="29"/>
      <c r="BB55" s="29"/>
      <c r="BC55" s="14"/>
      <c r="BD55" s="14"/>
      <c r="BE55" s="14"/>
      <c r="BF55" s="14"/>
      <c r="BG55" s="29">
        <v>117683</v>
      </c>
      <c r="BH55" s="29">
        <v>580</v>
      </c>
      <c r="BI55" s="29"/>
      <c r="BJ55" s="29"/>
      <c r="BN55" s="29"/>
    </row>
    <row r="56" spans="1:66" s="2" customFormat="1" x14ac:dyDescent="0.3">
      <c r="A56" s="46" t="s">
        <v>145</v>
      </c>
      <c r="B56" s="14" t="s">
        <v>63</v>
      </c>
      <c r="C56" s="14"/>
      <c r="D56" s="14"/>
      <c r="E56" s="14"/>
      <c r="F56" s="14"/>
      <c r="G56" s="29"/>
      <c r="H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X56" s="29"/>
      <c r="AA56" s="14"/>
      <c r="AB56" s="14"/>
      <c r="AC56" s="14"/>
      <c r="AD56" s="14"/>
      <c r="AE56" s="14"/>
      <c r="AF56" s="14"/>
      <c r="AG56" s="29"/>
      <c r="AH56" s="29"/>
      <c r="AI56" s="29"/>
      <c r="AJ56" s="29"/>
      <c r="AK56" s="29"/>
      <c r="AL56" s="29"/>
      <c r="AO56" s="14"/>
      <c r="AP56" s="14"/>
      <c r="AQ56" s="14"/>
      <c r="AR56" s="14"/>
      <c r="AS56" s="14"/>
      <c r="AT56" s="14"/>
      <c r="AU56" s="29"/>
      <c r="AV56" s="29"/>
      <c r="AW56" s="29"/>
      <c r="AX56" s="29">
        <v>690</v>
      </c>
      <c r="BB56" s="29"/>
      <c r="BC56" s="14"/>
      <c r="BD56" s="14"/>
      <c r="BE56" s="14"/>
      <c r="BF56" s="14"/>
      <c r="BG56" s="29">
        <v>435</v>
      </c>
      <c r="BH56" s="29">
        <v>3025</v>
      </c>
      <c r="BI56" s="29"/>
      <c r="BJ56" s="29"/>
      <c r="BN56" s="29"/>
    </row>
    <row r="57" spans="1:66" s="2" customFormat="1" x14ac:dyDescent="0.3">
      <c r="A57" s="46" t="s">
        <v>146</v>
      </c>
      <c r="B57" s="14" t="s">
        <v>63</v>
      </c>
      <c r="C57" s="14"/>
      <c r="D57" s="14"/>
      <c r="E57" s="14"/>
      <c r="F57" s="14"/>
      <c r="G57" s="29"/>
      <c r="H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X57" s="29"/>
      <c r="Y57" s="29"/>
      <c r="Z57" s="29"/>
      <c r="AA57" s="14"/>
      <c r="AB57" s="14"/>
      <c r="AC57" s="14"/>
      <c r="AD57" s="14"/>
      <c r="AE57" s="14"/>
      <c r="AF57" s="14"/>
      <c r="AG57" s="29">
        <v>57193</v>
      </c>
      <c r="AH57" s="29">
        <v>16018</v>
      </c>
      <c r="AI57" s="29">
        <v>53293</v>
      </c>
      <c r="AJ57" s="29">
        <v>102350</v>
      </c>
      <c r="AK57" s="29">
        <v>104227</v>
      </c>
      <c r="AL57" s="29">
        <v>198751</v>
      </c>
      <c r="AO57" s="14"/>
      <c r="AP57" s="14"/>
      <c r="AQ57" s="14"/>
      <c r="AR57" s="14"/>
      <c r="AS57" s="14"/>
      <c r="AT57" s="14"/>
      <c r="AU57" s="29"/>
      <c r="AV57" s="29">
        <v>79942</v>
      </c>
      <c r="AW57" s="29">
        <v>61691</v>
      </c>
      <c r="AX57" s="29">
        <v>115068</v>
      </c>
      <c r="BB57" s="29"/>
      <c r="BC57" s="14"/>
      <c r="BD57" s="14"/>
      <c r="BE57" s="14"/>
      <c r="BF57" s="14"/>
      <c r="BG57" s="29">
        <v>50914</v>
      </c>
      <c r="BH57" s="29">
        <v>102055</v>
      </c>
      <c r="BI57" s="29">
        <v>56387</v>
      </c>
      <c r="BJ57" s="29">
        <v>110923</v>
      </c>
      <c r="BN57" s="29"/>
    </row>
    <row r="58" spans="1:66" s="2" customFormat="1" x14ac:dyDescent="0.3">
      <c r="A58" s="46" t="s">
        <v>151</v>
      </c>
      <c r="B58" s="14" t="s">
        <v>63</v>
      </c>
      <c r="C58" s="14"/>
      <c r="D58" s="14"/>
      <c r="E58" s="14"/>
      <c r="F58" s="14"/>
      <c r="G58" s="29"/>
      <c r="H58" s="29"/>
      <c r="K58" s="29"/>
      <c r="L58" s="29"/>
      <c r="M58" s="29">
        <v>1638</v>
      </c>
      <c r="N58" s="29">
        <v>4597</v>
      </c>
      <c r="O58" s="29">
        <v>1235</v>
      </c>
      <c r="P58" s="29">
        <v>7378</v>
      </c>
      <c r="Q58" s="29">
        <v>2425</v>
      </c>
      <c r="R58" s="29">
        <v>3059</v>
      </c>
      <c r="S58" s="29"/>
      <c r="T58" s="29"/>
      <c r="U58" s="29"/>
      <c r="V58" s="29"/>
      <c r="X58" s="29"/>
      <c r="Y58" s="29"/>
      <c r="Z58" s="29"/>
      <c r="AA58" s="14"/>
      <c r="AB58" s="14"/>
      <c r="AC58" s="14"/>
      <c r="AD58" s="14"/>
      <c r="AE58" s="14"/>
      <c r="AF58" s="14"/>
      <c r="AG58" s="29">
        <v>1469</v>
      </c>
      <c r="AH58" s="29">
        <v>4197</v>
      </c>
      <c r="AI58" s="29">
        <v>2450</v>
      </c>
      <c r="AJ58" s="29">
        <v>3319</v>
      </c>
      <c r="AK58" s="29">
        <v>3276</v>
      </c>
      <c r="AL58" s="29">
        <v>2954</v>
      </c>
      <c r="AO58" s="14"/>
      <c r="AP58" s="14"/>
      <c r="AQ58" s="14"/>
      <c r="AR58" s="14"/>
      <c r="AS58" s="14"/>
      <c r="AT58" s="14"/>
      <c r="AU58" s="29">
        <v>3633</v>
      </c>
      <c r="AV58" s="29">
        <v>2085</v>
      </c>
      <c r="AW58" s="29">
        <v>13494</v>
      </c>
      <c r="AX58" s="29">
        <v>1617</v>
      </c>
      <c r="BB58" s="29"/>
      <c r="BC58" s="14"/>
      <c r="BD58" s="14"/>
      <c r="BE58" s="14"/>
      <c r="BF58" s="14"/>
      <c r="BG58" s="29">
        <v>3198</v>
      </c>
      <c r="BH58" s="29">
        <v>1758</v>
      </c>
      <c r="BI58" s="29">
        <v>429</v>
      </c>
      <c r="BJ58" s="29">
        <v>107</v>
      </c>
      <c r="BN58" s="29"/>
    </row>
    <row r="59" spans="1:66" s="2" customFormat="1" x14ac:dyDescent="0.3">
      <c r="A59" s="46" t="s">
        <v>147</v>
      </c>
      <c r="B59" s="14" t="s">
        <v>63</v>
      </c>
      <c r="C59" s="14"/>
      <c r="D59" s="14"/>
      <c r="E59" s="14"/>
      <c r="F59" s="14"/>
      <c r="G59" s="29"/>
      <c r="H59" s="29"/>
      <c r="K59" s="29">
        <v>25941</v>
      </c>
      <c r="L59" s="29">
        <v>266</v>
      </c>
      <c r="M59" s="29">
        <v>15457</v>
      </c>
      <c r="N59" s="29">
        <v>1245</v>
      </c>
      <c r="O59" s="29"/>
      <c r="P59" s="29"/>
      <c r="Q59" s="29">
        <v>629881</v>
      </c>
      <c r="R59" s="29">
        <v>1941</v>
      </c>
      <c r="S59" s="29"/>
      <c r="T59" s="29"/>
      <c r="U59" s="29"/>
      <c r="V59" s="29"/>
      <c r="X59" s="29"/>
      <c r="Y59" s="29"/>
      <c r="Z59" s="29"/>
      <c r="AA59" s="14"/>
      <c r="AB59" s="14"/>
      <c r="AC59" s="14"/>
      <c r="AD59" s="14"/>
      <c r="AE59" s="14"/>
      <c r="AF59" s="14"/>
      <c r="AG59" s="29">
        <v>427115</v>
      </c>
      <c r="AH59" s="29">
        <v>3576</v>
      </c>
      <c r="AI59" s="29">
        <v>6232447</v>
      </c>
      <c r="AJ59" s="29">
        <v>12045</v>
      </c>
      <c r="AK59" s="29">
        <v>332982</v>
      </c>
      <c r="AL59" s="29">
        <v>5009</v>
      </c>
      <c r="AO59" s="14"/>
      <c r="AP59" s="14"/>
      <c r="AQ59" s="14"/>
      <c r="AR59" s="14"/>
      <c r="AS59" s="14"/>
      <c r="AT59" s="14"/>
      <c r="AU59" s="29"/>
      <c r="AV59" s="29">
        <v>28504</v>
      </c>
      <c r="AW59" s="29">
        <v>514201</v>
      </c>
      <c r="AX59" s="29">
        <v>5914</v>
      </c>
      <c r="BB59" s="29"/>
      <c r="BC59" s="14"/>
      <c r="BD59" s="14"/>
      <c r="BE59" s="14"/>
      <c r="BF59" s="14"/>
      <c r="BG59" s="29">
        <v>794183</v>
      </c>
      <c r="BH59" s="29">
        <v>7962</v>
      </c>
      <c r="BI59" s="29">
        <v>160004</v>
      </c>
      <c r="BJ59" s="29">
        <v>2331</v>
      </c>
      <c r="BN59" s="29"/>
    </row>
    <row r="60" spans="1:66" s="2" customFormat="1" x14ac:dyDescent="0.3">
      <c r="A60" s="46" t="s">
        <v>73</v>
      </c>
      <c r="B60" s="14" t="s">
        <v>63</v>
      </c>
      <c r="C60" s="14"/>
      <c r="D60" s="14"/>
      <c r="E60" s="14"/>
      <c r="F60" s="14"/>
      <c r="G60" s="29"/>
      <c r="H60" s="29"/>
      <c r="K60" s="29">
        <v>85592</v>
      </c>
      <c r="L60" s="29">
        <v>12833</v>
      </c>
      <c r="M60" s="29">
        <v>45065</v>
      </c>
      <c r="N60" s="29">
        <v>6134</v>
      </c>
      <c r="O60" s="29">
        <v>29412</v>
      </c>
      <c r="P60" s="29">
        <v>2093</v>
      </c>
      <c r="Q60" s="29">
        <v>28353</v>
      </c>
      <c r="R60" s="29">
        <v>6343</v>
      </c>
      <c r="S60" s="29"/>
      <c r="T60" s="29"/>
      <c r="U60" s="29"/>
      <c r="V60" s="29"/>
      <c r="X60" s="29"/>
      <c r="Y60" s="29"/>
      <c r="Z60" s="29"/>
      <c r="AA60" s="14"/>
      <c r="AB60" s="14"/>
      <c r="AC60" s="14"/>
      <c r="AD60" s="14"/>
      <c r="AE60" s="14"/>
      <c r="AF60" s="14"/>
      <c r="AG60" s="29">
        <v>143</v>
      </c>
      <c r="AH60" s="29" t="s">
        <v>339</v>
      </c>
      <c r="AI60" s="29">
        <v>253</v>
      </c>
      <c r="AJ60" s="29">
        <v>200</v>
      </c>
      <c r="AK60" s="29">
        <v>11557</v>
      </c>
      <c r="AL60" s="29">
        <v>3538</v>
      </c>
      <c r="AO60" s="14"/>
      <c r="AP60" s="14"/>
      <c r="AQ60" s="14"/>
      <c r="AR60" s="14"/>
      <c r="AS60" s="14"/>
      <c r="AT60" s="14"/>
      <c r="AU60" s="29">
        <v>5934</v>
      </c>
      <c r="AV60" s="29">
        <v>1914</v>
      </c>
      <c r="AW60" s="29">
        <v>4121</v>
      </c>
      <c r="AX60" s="29">
        <v>1708</v>
      </c>
      <c r="BB60" s="29"/>
      <c r="BC60" s="14"/>
      <c r="BD60" s="14"/>
      <c r="BE60" s="14"/>
      <c r="BF60" s="14"/>
      <c r="BG60" s="29">
        <v>27196</v>
      </c>
      <c r="BH60" s="29">
        <v>8402</v>
      </c>
      <c r="BI60" s="29">
        <v>46876</v>
      </c>
      <c r="BJ60" s="29">
        <v>18094</v>
      </c>
      <c r="BN60" s="29"/>
    </row>
    <row r="61" spans="1:66" s="2" customFormat="1" x14ac:dyDescent="0.3">
      <c r="A61" s="46" t="s">
        <v>49</v>
      </c>
      <c r="B61" s="14" t="s">
        <v>63</v>
      </c>
      <c r="C61" s="14"/>
      <c r="D61" s="14"/>
      <c r="E61" s="14"/>
      <c r="F61" s="14"/>
      <c r="G61" s="29"/>
      <c r="H61" s="29"/>
      <c r="K61" s="29">
        <v>8976</v>
      </c>
      <c r="L61" s="29">
        <v>278</v>
      </c>
      <c r="M61" s="29">
        <v>72326</v>
      </c>
      <c r="N61" s="29">
        <v>5074</v>
      </c>
      <c r="O61" s="29">
        <v>26619</v>
      </c>
      <c r="P61" s="29">
        <v>1302</v>
      </c>
      <c r="Q61" s="29">
        <v>46046</v>
      </c>
      <c r="R61" s="29">
        <v>3904</v>
      </c>
      <c r="S61" s="29"/>
      <c r="T61" s="29"/>
      <c r="U61" s="29"/>
      <c r="V61" s="29"/>
      <c r="X61" s="29"/>
      <c r="Y61" s="29"/>
      <c r="Z61" s="29"/>
      <c r="AA61" s="14"/>
      <c r="AB61" s="14"/>
      <c r="AC61" s="14"/>
      <c r="AD61" s="14"/>
      <c r="AE61" s="14"/>
      <c r="AF61" s="14"/>
      <c r="AG61" s="29">
        <v>26845</v>
      </c>
      <c r="AH61" s="29">
        <v>3071</v>
      </c>
      <c r="AI61" s="29">
        <v>71701</v>
      </c>
      <c r="AJ61" s="29">
        <v>5357</v>
      </c>
      <c r="AK61" s="29">
        <v>10121</v>
      </c>
      <c r="AL61" s="29">
        <v>1597</v>
      </c>
      <c r="AO61" s="14"/>
      <c r="AP61" s="14"/>
      <c r="AQ61" s="14"/>
      <c r="AR61" s="14"/>
      <c r="AS61" s="14"/>
      <c r="AT61" s="14"/>
      <c r="AU61" s="29">
        <v>45896</v>
      </c>
      <c r="AV61" s="29">
        <v>2727</v>
      </c>
      <c r="AW61" s="29">
        <v>12103</v>
      </c>
      <c r="AX61" s="29">
        <v>2300</v>
      </c>
      <c r="BB61" s="29"/>
      <c r="BC61" s="14"/>
      <c r="BD61" s="14"/>
      <c r="BE61" s="14"/>
      <c r="BF61" s="14"/>
      <c r="BG61" s="29">
        <v>1124</v>
      </c>
      <c r="BH61" s="29">
        <v>162</v>
      </c>
      <c r="BI61" s="29">
        <v>162</v>
      </c>
      <c r="BJ61" s="29">
        <v>55</v>
      </c>
      <c r="BN61" s="29"/>
    </row>
    <row r="62" spans="1:66" s="2" customFormat="1" x14ac:dyDescent="0.3">
      <c r="A62" s="46" t="s">
        <v>149</v>
      </c>
      <c r="B62" s="14" t="s">
        <v>63</v>
      </c>
      <c r="C62" s="14"/>
      <c r="D62" s="14"/>
      <c r="E62" s="14"/>
      <c r="F62" s="14"/>
      <c r="G62" s="29"/>
      <c r="H62" s="29"/>
      <c r="K62" s="29">
        <v>1715265</v>
      </c>
      <c r="L62" s="29">
        <v>18951</v>
      </c>
      <c r="M62" s="29">
        <v>1841815</v>
      </c>
      <c r="N62" s="29">
        <v>48164</v>
      </c>
      <c r="O62" s="29">
        <v>1554377</v>
      </c>
      <c r="P62" s="29">
        <v>46339</v>
      </c>
      <c r="Q62" s="29">
        <v>1102698</v>
      </c>
      <c r="R62" s="29">
        <v>40357</v>
      </c>
      <c r="S62" s="29"/>
      <c r="T62" s="29"/>
      <c r="U62" s="29"/>
      <c r="V62" s="29"/>
      <c r="X62" s="29"/>
      <c r="Y62" s="29"/>
      <c r="Z62" s="29"/>
      <c r="AA62" s="14"/>
      <c r="AB62" s="14"/>
      <c r="AC62" s="14"/>
      <c r="AD62" s="14"/>
      <c r="AE62" s="14"/>
      <c r="AF62" s="14"/>
      <c r="AG62" s="29">
        <v>1258439</v>
      </c>
      <c r="AH62" s="29">
        <v>48615</v>
      </c>
      <c r="AI62" s="29">
        <v>1287682</v>
      </c>
      <c r="AJ62" s="29">
        <v>49537</v>
      </c>
      <c r="AK62" s="29">
        <v>1114080</v>
      </c>
      <c r="AL62" s="29">
        <v>43726</v>
      </c>
      <c r="AO62" s="14"/>
      <c r="AP62" s="14"/>
      <c r="AQ62" s="14"/>
      <c r="AR62" s="14"/>
      <c r="AS62" s="14"/>
      <c r="AT62" s="14"/>
      <c r="AU62" s="29"/>
      <c r="AV62" s="29"/>
      <c r="AW62" s="29">
        <v>1072955</v>
      </c>
      <c r="AX62" s="29">
        <v>42544</v>
      </c>
      <c r="BB62" s="29"/>
      <c r="BC62" s="14"/>
      <c r="BD62" s="14"/>
      <c r="BE62" s="14"/>
      <c r="BF62" s="14"/>
      <c r="BG62" s="29">
        <v>130715</v>
      </c>
      <c r="BH62" s="29">
        <v>22996</v>
      </c>
      <c r="BI62" s="29">
        <v>79677</v>
      </c>
      <c r="BJ62" s="29">
        <v>13491</v>
      </c>
      <c r="BN62" s="29"/>
    </row>
    <row r="63" spans="1:66" s="2" customFormat="1" x14ac:dyDescent="0.3">
      <c r="A63" s="46" t="s">
        <v>148</v>
      </c>
      <c r="B63" s="14" t="s">
        <v>63</v>
      </c>
      <c r="C63" s="14"/>
      <c r="D63" s="14"/>
      <c r="E63" s="14"/>
      <c r="F63" s="14"/>
      <c r="G63" s="29"/>
      <c r="H63" s="29"/>
      <c r="K63" s="29">
        <v>79066</v>
      </c>
      <c r="L63" s="29">
        <v>2757</v>
      </c>
      <c r="M63" s="29">
        <v>29029</v>
      </c>
      <c r="N63" s="29">
        <v>1509</v>
      </c>
      <c r="O63" s="29">
        <v>1495</v>
      </c>
      <c r="P63" s="29">
        <v>504</v>
      </c>
      <c r="Q63" s="29">
        <v>85618</v>
      </c>
      <c r="R63" s="29">
        <v>4710</v>
      </c>
      <c r="S63" s="29"/>
      <c r="T63" s="29"/>
      <c r="U63" s="29"/>
      <c r="V63" s="29"/>
      <c r="X63" s="29"/>
      <c r="Y63" s="29"/>
      <c r="Z63" s="29"/>
      <c r="AA63" s="14"/>
      <c r="AB63" s="14"/>
      <c r="AC63" s="14"/>
      <c r="AD63" s="14"/>
      <c r="AE63" s="14"/>
      <c r="AF63" s="14"/>
      <c r="AG63" s="29">
        <v>82543</v>
      </c>
      <c r="AH63" s="29">
        <v>6208</v>
      </c>
      <c r="AI63" s="29"/>
      <c r="AJ63" s="29"/>
      <c r="AK63" s="29">
        <v>117033</v>
      </c>
      <c r="AL63" s="29">
        <v>8431</v>
      </c>
      <c r="AO63" s="14"/>
      <c r="AP63" s="14"/>
      <c r="AQ63" s="14"/>
      <c r="AR63" s="14"/>
      <c r="AS63" s="14"/>
      <c r="AT63" s="14"/>
      <c r="AU63" s="29">
        <v>1510886</v>
      </c>
      <c r="AV63" s="29">
        <v>49542</v>
      </c>
      <c r="AW63" s="29">
        <v>777569</v>
      </c>
      <c r="AX63" s="29">
        <v>32076</v>
      </c>
      <c r="BB63" s="29"/>
      <c r="BC63" s="14"/>
      <c r="BD63" s="14"/>
      <c r="BE63" s="14"/>
      <c r="BF63" s="14"/>
      <c r="BG63" s="29">
        <v>2530685</v>
      </c>
      <c r="BH63" s="29">
        <v>42869</v>
      </c>
      <c r="BI63" s="29">
        <v>1157026</v>
      </c>
      <c r="BJ63" s="29">
        <v>31916</v>
      </c>
      <c r="BN63" s="29"/>
    </row>
    <row r="64" spans="1:66" s="2" customFormat="1" ht="15" x14ac:dyDescent="0.3">
      <c r="A64" s="46" t="s">
        <v>48</v>
      </c>
      <c r="B64" s="14" t="s">
        <v>63</v>
      </c>
      <c r="C64" s="14"/>
      <c r="D64" s="14"/>
      <c r="E64" s="14"/>
      <c r="F64" s="14"/>
      <c r="G64" s="29"/>
      <c r="H64" s="29"/>
      <c r="K64" s="29">
        <v>9756</v>
      </c>
      <c r="L64" s="29">
        <v>240</v>
      </c>
      <c r="M64" s="29">
        <v>32050</v>
      </c>
      <c r="N64" s="29">
        <v>684</v>
      </c>
      <c r="O64" s="29">
        <v>2414</v>
      </c>
      <c r="P64" s="29">
        <v>532</v>
      </c>
      <c r="Q64" s="29">
        <v>3860</v>
      </c>
      <c r="R64" s="29">
        <v>116</v>
      </c>
      <c r="S64" s="29"/>
      <c r="T64" s="29"/>
      <c r="U64" s="29"/>
      <c r="V64" s="29"/>
      <c r="X64" s="29"/>
      <c r="Y64" s="29"/>
      <c r="Z64" s="29"/>
      <c r="AA64" s="14"/>
      <c r="AB64" s="14"/>
      <c r="AC64" s="14"/>
      <c r="AD64" s="14"/>
      <c r="AE64" s="14"/>
      <c r="AF64" s="14"/>
      <c r="AG64" s="29">
        <v>4576</v>
      </c>
      <c r="AH64" s="29">
        <v>183</v>
      </c>
      <c r="AI64" s="29">
        <v>4446</v>
      </c>
      <c r="AJ64" s="29">
        <v>226</v>
      </c>
      <c r="AK64" s="29">
        <v>10237</v>
      </c>
      <c r="AL64" s="29">
        <v>150</v>
      </c>
      <c r="AO64" s="14"/>
      <c r="AP64" s="14"/>
      <c r="AQ64" s="14"/>
      <c r="AR64" s="14"/>
      <c r="AS64" s="14"/>
      <c r="AT64" s="14"/>
      <c r="AU64" s="29">
        <v>16620</v>
      </c>
      <c r="AV64" s="29">
        <v>347</v>
      </c>
      <c r="AW64" s="29">
        <v>11953</v>
      </c>
      <c r="AX64" s="29">
        <v>356</v>
      </c>
      <c r="BB64" s="29"/>
      <c r="BC64" s="14"/>
      <c r="BD64" s="14"/>
      <c r="BE64" s="14"/>
      <c r="BF64" s="14"/>
      <c r="BG64" s="29">
        <v>39052</v>
      </c>
      <c r="BH64" s="29">
        <v>1439</v>
      </c>
      <c r="BI64" s="29">
        <v>5500</v>
      </c>
      <c r="BJ64" s="29">
        <v>137</v>
      </c>
      <c r="BN64" s="29"/>
    </row>
    <row r="65" spans="1:66" s="2" customFormat="1" x14ac:dyDescent="0.3">
      <c r="A65" s="46" t="s">
        <v>150</v>
      </c>
      <c r="B65" s="14" t="s">
        <v>63</v>
      </c>
      <c r="C65" s="14"/>
      <c r="D65" s="14"/>
      <c r="E65" s="14"/>
      <c r="F65" s="14"/>
      <c r="G65" s="29"/>
      <c r="H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X65" s="29"/>
      <c r="Y65" s="29"/>
      <c r="Z65" s="29"/>
      <c r="AA65" s="14"/>
      <c r="AB65" s="14"/>
      <c r="AC65" s="14"/>
      <c r="AD65" s="14"/>
      <c r="AE65" s="14"/>
      <c r="AF65" s="14"/>
      <c r="AG65" s="29"/>
      <c r="AH65" s="29"/>
      <c r="AI65" s="29">
        <v>923</v>
      </c>
      <c r="AJ65" s="29">
        <v>27</v>
      </c>
      <c r="AK65" s="29">
        <v>579</v>
      </c>
      <c r="AL65" s="29">
        <v>4</v>
      </c>
      <c r="AO65" s="14"/>
      <c r="AP65" s="14"/>
      <c r="AQ65" s="14"/>
      <c r="AR65" s="14"/>
      <c r="AS65" s="14"/>
      <c r="AT65" s="14"/>
      <c r="AU65" s="29">
        <v>695</v>
      </c>
      <c r="AV65" s="29">
        <v>103</v>
      </c>
      <c r="AW65" s="29">
        <v>890</v>
      </c>
      <c r="AX65" s="29">
        <v>48</v>
      </c>
      <c r="BB65" s="29"/>
      <c r="BC65" s="14"/>
      <c r="BD65" s="14"/>
      <c r="BE65" s="14"/>
      <c r="BF65" s="14"/>
      <c r="BG65" s="29">
        <v>1612</v>
      </c>
      <c r="BH65" s="29">
        <v>33</v>
      </c>
      <c r="BI65" s="29">
        <v>786</v>
      </c>
      <c r="BJ65" s="29">
        <v>11</v>
      </c>
      <c r="BN65" s="29"/>
    </row>
    <row r="66" spans="1:66" s="2" customFormat="1" x14ac:dyDescent="0.3">
      <c r="A66" s="46" t="s">
        <v>11</v>
      </c>
      <c r="B66" s="14" t="s">
        <v>63</v>
      </c>
      <c r="C66" s="14"/>
      <c r="D66" s="14"/>
      <c r="E66" s="14"/>
      <c r="F66" s="14"/>
      <c r="G66" s="29"/>
      <c r="H66" s="29"/>
      <c r="K66" s="29">
        <v>85533</v>
      </c>
      <c r="L66" s="29">
        <v>1029</v>
      </c>
      <c r="M66" s="29">
        <v>114862</v>
      </c>
      <c r="N66" s="29">
        <v>1302</v>
      </c>
      <c r="O66" s="29">
        <v>89037</v>
      </c>
      <c r="P66" s="29">
        <v>1221</v>
      </c>
      <c r="Q66" s="29">
        <v>36270</v>
      </c>
      <c r="R66" s="29">
        <v>650</v>
      </c>
      <c r="S66" s="29"/>
      <c r="T66" s="29"/>
      <c r="U66" s="29"/>
      <c r="V66" s="29"/>
      <c r="X66" s="29"/>
      <c r="Y66" s="29"/>
      <c r="Z66" s="29"/>
      <c r="AA66" s="14"/>
      <c r="AB66" s="14"/>
      <c r="AC66" s="14"/>
      <c r="AD66" s="14"/>
      <c r="AE66" s="14"/>
      <c r="AF66" s="14"/>
      <c r="AG66" s="29">
        <v>26767</v>
      </c>
      <c r="AH66" s="29">
        <v>515</v>
      </c>
      <c r="AI66" s="29">
        <v>21671</v>
      </c>
      <c r="AJ66" s="29">
        <v>373</v>
      </c>
      <c r="AK66" s="29">
        <v>31232</v>
      </c>
      <c r="AL66" s="29">
        <v>433</v>
      </c>
      <c r="AO66" s="14"/>
      <c r="AP66" s="14"/>
      <c r="AQ66" s="14"/>
      <c r="AR66" s="14"/>
      <c r="AS66" s="14"/>
      <c r="AT66" s="14"/>
      <c r="AU66" s="29">
        <v>21352</v>
      </c>
      <c r="AV66" s="29">
        <v>279</v>
      </c>
      <c r="AW66" s="29">
        <v>10556</v>
      </c>
      <c r="AX66" s="29">
        <v>163</v>
      </c>
      <c r="BB66" s="29"/>
      <c r="BC66" s="14"/>
      <c r="BD66" s="14"/>
      <c r="BE66" s="14"/>
      <c r="BF66" s="14"/>
      <c r="BG66" s="29">
        <v>8424</v>
      </c>
      <c r="BH66" s="29">
        <v>123</v>
      </c>
      <c r="BI66" s="29">
        <v>1001</v>
      </c>
      <c r="BJ66" s="29">
        <v>16</v>
      </c>
      <c r="BN66" s="29"/>
    </row>
    <row r="67" spans="1:66" s="2" customFormat="1" x14ac:dyDescent="0.3">
      <c r="A67" s="46" t="s">
        <v>34</v>
      </c>
      <c r="B67" s="14" t="s">
        <v>63</v>
      </c>
      <c r="C67" s="14"/>
      <c r="D67" s="14"/>
      <c r="E67" s="14"/>
      <c r="F67" s="14"/>
      <c r="G67" s="29"/>
      <c r="H67" s="29"/>
      <c r="K67" s="29">
        <v>7871</v>
      </c>
      <c r="L67" s="29">
        <v>71</v>
      </c>
      <c r="M67" s="29">
        <v>41757</v>
      </c>
      <c r="N67" s="29">
        <v>293</v>
      </c>
      <c r="O67" s="29">
        <v>62536</v>
      </c>
      <c r="P67" s="29">
        <v>974</v>
      </c>
      <c r="Q67" s="29">
        <v>47235</v>
      </c>
      <c r="R67" s="29">
        <v>967</v>
      </c>
      <c r="S67" s="29"/>
      <c r="T67" s="29"/>
      <c r="U67" s="29"/>
      <c r="V67" s="29"/>
      <c r="X67" s="29"/>
      <c r="Y67" s="29"/>
      <c r="Z67" s="29"/>
      <c r="AA67" s="14"/>
      <c r="AB67" s="14"/>
      <c r="AC67" s="14"/>
      <c r="AD67" s="14"/>
      <c r="AE67" s="14"/>
      <c r="AF67" s="14"/>
      <c r="AG67" s="29">
        <v>13585</v>
      </c>
      <c r="AH67" s="29">
        <v>310</v>
      </c>
      <c r="AI67" s="29">
        <v>34905</v>
      </c>
      <c r="AJ67" s="29">
        <v>455</v>
      </c>
      <c r="AK67" s="29">
        <v>18967</v>
      </c>
      <c r="AL67" s="29">
        <v>434</v>
      </c>
      <c r="AO67" s="14"/>
      <c r="AP67" s="14"/>
      <c r="AQ67" s="14"/>
      <c r="AR67" s="14"/>
      <c r="AS67" s="14"/>
      <c r="AT67" s="14"/>
      <c r="AU67" s="29">
        <v>19721</v>
      </c>
      <c r="AV67" s="29">
        <v>302</v>
      </c>
      <c r="AW67" s="29"/>
      <c r="AX67" s="29"/>
      <c r="BB67" s="29"/>
      <c r="BC67" s="14"/>
      <c r="BD67" s="14"/>
      <c r="BE67" s="14"/>
      <c r="BF67" s="14"/>
      <c r="BG67" s="29"/>
      <c r="BH67" s="29"/>
      <c r="BI67" s="29"/>
      <c r="BJ67" s="29"/>
      <c r="BN67" s="29"/>
    </row>
    <row r="68" spans="1:66" s="2" customFormat="1" x14ac:dyDescent="0.3">
      <c r="A68" s="46" t="s">
        <v>35</v>
      </c>
      <c r="B68" s="14" t="s">
        <v>63</v>
      </c>
      <c r="C68" s="14"/>
      <c r="D68" s="14"/>
      <c r="E68" s="14"/>
      <c r="F68" s="14"/>
      <c r="G68" s="29"/>
      <c r="H68" s="29"/>
      <c r="K68" s="29">
        <v>214233</v>
      </c>
      <c r="L68" s="29">
        <v>10255</v>
      </c>
      <c r="M68" s="29">
        <v>170840</v>
      </c>
      <c r="N68" s="29">
        <v>11569</v>
      </c>
      <c r="O68" s="29">
        <v>117734</v>
      </c>
      <c r="P68" s="29">
        <v>6608</v>
      </c>
      <c r="Q68" s="29">
        <v>116844</v>
      </c>
      <c r="R68" s="29">
        <v>7369</v>
      </c>
      <c r="S68" s="29"/>
      <c r="T68" s="29"/>
      <c r="U68" s="29"/>
      <c r="V68" s="29"/>
      <c r="X68" s="29"/>
      <c r="Y68" s="29"/>
      <c r="Z68" s="29"/>
      <c r="AA68" s="14"/>
      <c r="AB68" s="14"/>
      <c r="AC68" s="14"/>
      <c r="AD68" s="14"/>
      <c r="AE68" s="14"/>
      <c r="AF68" s="14"/>
      <c r="AG68" s="29">
        <v>93060</v>
      </c>
      <c r="AH68" s="29">
        <v>6223</v>
      </c>
      <c r="AI68" s="29">
        <v>51967</v>
      </c>
      <c r="AJ68" s="29">
        <v>4269</v>
      </c>
      <c r="AK68" s="29">
        <v>51948</v>
      </c>
      <c r="AL68" s="29">
        <v>4565</v>
      </c>
      <c r="AO68" s="14"/>
      <c r="AP68" s="14"/>
      <c r="AQ68" s="14"/>
      <c r="AR68" s="14"/>
      <c r="AS68" s="14"/>
      <c r="AT68" s="14"/>
      <c r="AU68" s="29">
        <v>47801</v>
      </c>
      <c r="AV68" s="29">
        <v>2979</v>
      </c>
      <c r="AW68" s="29">
        <v>51779</v>
      </c>
      <c r="AX68" s="29">
        <v>4214</v>
      </c>
      <c r="BB68" s="29"/>
      <c r="BC68" s="14"/>
      <c r="BD68" s="14"/>
      <c r="BE68" s="14"/>
      <c r="BF68" s="14"/>
      <c r="BG68" s="29">
        <v>34970</v>
      </c>
      <c r="BH68" s="29">
        <v>2864</v>
      </c>
      <c r="BI68" s="29">
        <v>30153</v>
      </c>
      <c r="BJ68" s="29">
        <v>2515</v>
      </c>
      <c r="BN68" s="29"/>
    </row>
    <row r="69" spans="1:66" s="2" customFormat="1" x14ac:dyDescent="0.3">
      <c r="A69" s="46" t="s">
        <v>152</v>
      </c>
      <c r="B69" s="14" t="s">
        <v>63</v>
      </c>
      <c r="C69" s="14"/>
      <c r="D69" s="14"/>
      <c r="E69" s="14"/>
      <c r="F69" s="14"/>
      <c r="G69" s="29"/>
      <c r="H69" s="29"/>
      <c r="K69" s="29">
        <v>1287</v>
      </c>
      <c r="L69" s="29">
        <v>56</v>
      </c>
      <c r="M69" s="29">
        <v>345</v>
      </c>
      <c r="N69" s="29">
        <v>21</v>
      </c>
      <c r="O69" s="29">
        <v>10248</v>
      </c>
      <c r="P69" s="29">
        <v>570</v>
      </c>
      <c r="Q69" s="29">
        <v>1176</v>
      </c>
      <c r="R69" s="29">
        <v>48</v>
      </c>
      <c r="S69" s="29"/>
      <c r="T69" s="29"/>
      <c r="U69" s="29"/>
      <c r="V69" s="29"/>
      <c r="X69" s="29"/>
      <c r="Y69" s="29"/>
      <c r="Z69" s="29"/>
      <c r="AA69" s="14"/>
      <c r="AB69" s="14"/>
      <c r="AC69" s="14"/>
      <c r="AD69" s="14"/>
      <c r="AE69" s="14"/>
      <c r="AF69" s="14"/>
      <c r="AG69" s="29"/>
      <c r="AH69" s="29"/>
      <c r="AI69" s="29">
        <v>468</v>
      </c>
      <c r="AJ69" s="29">
        <v>30</v>
      </c>
      <c r="AK69" s="29">
        <v>241</v>
      </c>
      <c r="AL69" s="29">
        <v>13</v>
      </c>
      <c r="AO69" s="14"/>
      <c r="AP69" s="14"/>
      <c r="AQ69" s="14"/>
      <c r="AR69" s="14"/>
      <c r="AS69" s="14"/>
      <c r="AT69" s="14"/>
      <c r="AU69" s="29">
        <v>884</v>
      </c>
      <c r="AV69" s="29">
        <v>50</v>
      </c>
      <c r="AW69" s="29">
        <v>2047</v>
      </c>
      <c r="AX69" s="29">
        <v>433</v>
      </c>
      <c r="BB69" s="29"/>
      <c r="BC69" s="14"/>
      <c r="BD69" s="14"/>
      <c r="BE69" s="14"/>
      <c r="BF69" s="14"/>
      <c r="BG69" s="29">
        <v>4810</v>
      </c>
      <c r="BH69" s="29">
        <v>1474</v>
      </c>
      <c r="BI69" s="29"/>
      <c r="BJ69" s="29"/>
      <c r="BN69" s="29"/>
    </row>
    <row r="70" spans="1:66" s="2" customFormat="1" x14ac:dyDescent="0.3">
      <c r="A70" s="46" t="s">
        <v>100</v>
      </c>
      <c r="B70" s="14" t="s">
        <v>63</v>
      </c>
      <c r="C70" s="14"/>
      <c r="D70" s="14"/>
      <c r="E70" s="14"/>
      <c r="F70" s="14"/>
      <c r="G70" s="29"/>
      <c r="H70" s="29"/>
      <c r="K70" s="29">
        <v>67041</v>
      </c>
      <c r="L70" s="29">
        <v>175</v>
      </c>
      <c r="M70" s="29">
        <v>460025</v>
      </c>
      <c r="N70" s="29">
        <v>320</v>
      </c>
      <c r="O70" s="29">
        <v>652686</v>
      </c>
      <c r="P70" s="29">
        <v>500</v>
      </c>
      <c r="Q70" s="29">
        <v>88153</v>
      </c>
      <c r="R70" s="29">
        <v>59</v>
      </c>
      <c r="S70" s="29"/>
      <c r="T70" s="29"/>
      <c r="U70" s="29"/>
      <c r="V70" s="29"/>
      <c r="X70" s="29"/>
      <c r="Y70" s="29"/>
      <c r="Z70" s="29"/>
      <c r="AA70" s="14"/>
      <c r="AB70" s="14"/>
      <c r="AC70" s="14"/>
      <c r="AD70" s="14"/>
      <c r="AE70" s="14"/>
      <c r="AF70" s="14"/>
      <c r="AG70" s="29">
        <v>110285</v>
      </c>
      <c r="AH70" s="29">
        <v>73</v>
      </c>
      <c r="AI70" s="29">
        <v>138950</v>
      </c>
      <c r="AJ70" s="29">
        <v>171</v>
      </c>
      <c r="AK70" s="29">
        <v>123116</v>
      </c>
      <c r="AL70" s="29">
        <v>95</v>
      </c>
      <c r="AO70" s="14"/>
      <c r="AP70" s="14"/>
      <c r="AQ70" s="14"/>
      <c r="AR70" s="14"/>
      <c r="AS70" s="14"/>
      <c r="AT70" s="14"/>
      <c r="AU70" s="29">
        <v>190385</v>
      </c>
      <c r="AV70" s="29">
        <v>91</v>
      </c>
      <c r="AW70" s="29">
        <v>5525</v>
      </c>
      <c r="AX70" s="29">
        <v>5</v>
      </c>
      <c r="BB70" s="29"/>
      <c r="BC70" s="14"/>
      <c r="BD70" s="14"/>
      <c r="BE70" s="14"/>
      <c r="BF70" s="14"/>
      <c r="BG70" s="29"/>
      <c r="BH70" s="29"/>
      <c r="BI70" s="29">
        <v>106535</v>
      </c>
      <c r="BJ70" s="29">
        <v>67</v>
      </c>
      <c r="BN70" s="29"/>
    </row>
    <row r="71" spans="1:66" s="2" customFormat="1" x14ac:dyDescent="0.3">
      <c r="A71" s="46" t="s">
        <v>40</v>
      </c>
      <c r="B71" s="14" t="s">
        <v>63</v>
      </c>
      <c r="C71" s="14"/>
      <c r="D71" s="14"/>
      <c r="E71" s="14"/>
      <c r="F71" s="14"/>
      <c r="G71" s="29"/>
      <c r="H71" s="29"/>
      <c r="K71" s="29"/>
      <c r="L71" s="29"/>
      <c r="M71" s="29">
        <v>142578</v>
      </c>
      <c r="N71" s="29">
        <v>12615</v>
      </c>
      <c r="O71" s="29">
        <v>104773</v>
      </c>
      <c r="P71" s="29">
        <v>12789</v>
      </c>
      <c r="Q71" s="29">
        <v>127894</v>
      </c>
      <c r="R71" s="29">
        <v>9848</v>
      </c>
      <c r="S71" s="29"/>
      <c r="T71" s="29"/>
      <c r="U71" s="29"/>
      <c r="V71" s="29"/>
      <c r="X71" s="29"/>
      <c r="Y71" s="29"/>
      <c r="Z71" s="29"/>
      <c r="AA71" s="14"/>
      <c r="AB71" s="14"/>
      <c r="AC71" s="14"/>
      <c r="AD71" s="14"/>
      <c r="AE71" s="14"/>
      <c r="AF71" s="14"/>
      <c r="AG71" s="29">
        <v>66079</v>
      </c>
      <c r="AH71" s="29">
        <v>6679</v>
      </c>
      <c r="AI71" s="29">
        <v>77870</v>
      </c>
      <c r="AJ71" s="29">
        <v>10427</v>
      </c>
      <c r="AK71" s="29">
        <v>73665</v>
      </c>
      <c r="AL71" s="29">
        <v>9558</v>
      </c>
      <c r="AO71" s="14"/>
      <c r="AP71" s="14"/>
      <c r="AQ71" s="14"/>
      <c r="AR71" s="14"/>
      <c r="AS71" s="14"/>
      <c r="AT71" s="14"/>
      <c r="AU71" s="29">
        <v>64610</v>
      </c>
      <c r="AV71" s="29">
        <v>7653</v>
      </c>
      <c r="AW71" s="29">
        <v>66703</v>
      </c>
      <c r="AX71" s="29">
        <v>8399</v>
      </c>
      <c r="BB71" s="29"/>
      <c r="BC71" s="14"/>
      <c r="BD71" s="14"/>
      <c r="BE71" s="14"/>
      <c r="BF71" s="14"/>
      <c r="BG71" s="29">
        <v>119424</v>
      </c>
      <c r="BH71" s="29">
        <v>7459</v>
      </c>
      <c r="BI71" s="29">
        <v>30088</v>
      </c>
      <c r="BJ71" s="29">
        <v>3542</v>
      </c>
      <c r="BN71" s="29"/>
    </row>
    <row r="72" spans="1:66" s="2" customFormat="1" x14ac:dyDescent="0.3">
      <c r="A72" s="46" t="s">
        <v>42</v>
      </c>
      <c r="B72" s="14" t="s">
        <v>63</v>
      </c>
      <c r="C72" s="14"/>
      <c r="D72" s="14"/>
      <c r="E72" s="14"/>
      <c r="F72" s="14"/>
      <c r="G72" s="29"/>
      <c r="H72" s="29"/>
      <c r="K72" s="29"/>
      <c r="L72" s="29"/>
      <c r="M72" s="29">
        <v>460764</v>
      </c>
      <c r="N72" s="29">
        <v>28030</v>
      </c>
      <c r="O72" s="29">
        <v>68753</v>
      </c>
      <c r="P72" s="29">
        <v>28864</v>
      </c>
      <c r="Q72" s="29">
        <v>60383</v>
      </c>
      <c r="R72" s="29">
        <v>28975</v>
      </c>
      <c r="S72" s="29"/>
      <c r="T72" s="29"/>
      <c r="U72" s="29"/>
      <c r="V72" s="29"/>
      <c r="X72" s="29"/>
      <c r="Y72" s="29"/>
      <c r="Z72" s="29"/>
      <c r="AA72" s="14"/>
      <c r="AB72" s="14"/>
      <c r="AC72" s="14"/>
      <c r="AD72" s="14"/>
      <c r="AE72" s="14"/>
      <c r="AF72" s="14"/>
      <c r="AG72" s="29">
        <v>42081</v>
      </c>
      <c r="AH72" s="29">
        <v>32269</v>
      </c>
      <c r="AI72" s="29">
        <v>46520</v>
      </c>
      <c r="AJ72" s="29">
        <v>37809</v>
      </c>
      <c r="AK72" s="29">
        <v>37381</v>
      </c>
      <c r="AL72" s="29">
        <v>28755</v>
      </c>
      <c r="AO72" s="14"/>
      <c r="AP72" s="14"/>
      <c r="AQ72" s="14"/>
      <c r="AR72" s="14"/>
      <c r="AS72" s="14"/>
      <c r="AT72" s="14"/>
      <c r="AU72" s="29">
        <v>36770</v>
      </c>
      <c r="AV72" s="29">
        <v>27215</v>
      </c>
      <c r="AW72" s="29">
        <v>35641</v>
      </c>
      <c r="AX72" s="29">
        <v>27836</v>
      </c>
      <c r="BB72" s="29"/>
      <c r="BC72" s="14"/>
      <c r="BD72" s="14"/>
      <c r="BE72" s="14"/>
      <c r="BF72" s="14"/>
      <c r="BG72" s="29">
        <v>28821</v>
      </c>
      <c r="BH72" s="29">
        <v>28866</v>
      </c>
      <c r="BI72" s="29">
        <v>46663</v>
      </c>
      <c r="BJ72" s="29">
        <v>37253</v>
      </c>
      <c r="BN72" s="29"/>
    </row>
    <row r="73" spans="1:66" s="2" customFormat="1" x14ac:dyDescent="0.3">
      <c r="A73" s="46" t="s">
        <v>41</v>
      </c>
      <c r="B73" s="14" t="s">
        <v>63</v>
      </c>
      <c r="C73" s="14"/>
      <c r="D73" s="14"/>
      <c r="E73" s="14"/>
      <c r="F73" s="14"/>
      <c r="G73" s="29"/>
      <c r="H73" s="29"/>
      <c r="K73" s="29"/>
      <c r="L73" s="29"/>
      <c r="M73" s="29">
        <v>27399</v>
      </c>
      <c r="N73" s="29">
        <v>5253</v>
      </c>
      <c r="O73" s="29">
        <v>92059</v>
      </c>
      <c r="P73" s="29">
        <v>16747</v>
      </c>
      <c r="Q73" s="29">
        <v>57440</v>
      </c>
      <c r="R73" s="29">
        <v>8090</v>
      </c>
      <c r="S73" s="29"/>
      <c r="T73" s="29"/>
      <c r="U73" s="29"/>
      <c r="V73" s="29"/>
      <c r="X73" s="29"/>
      <c r="Y73" s="29"/>
      <c r="Z73" s="29"/>
      <c r="AA73" s="14"/>
      <c r="AB73" s="14"/>
      <c r="AC73" s="14"/>
      <c r="AD73" s="14"/>
      <c r="AE73" s="14"/>
      <c r="AF73" s="14"/>
      <c r="AG73" s="29">
        <v>69550</v>
      </c>
      <c r="AH73" s="29">
        <v>15311</v>
      </c>
      <c r="AI73" s="29">
        <v>70843</v>
      </c>
      <c r="AJ73" s="29">
        <v>12735</v>
      </c>
      <c r="AK73" s="29">
        <v>136513</v>
      </c>
      <c r="AL73" s="29">
        <v>16835</v>
      </c>
      <c r="AO73" s="14"/>
      <c r="AP73" s="14"/>
      <c r="AQ73" s="14"/>
      <c r="AR73" s="14"/>
      <c r="AS73" s="14"/>
      <c r="AT73" s="14"/>
      <c r="AU73" s="29">
        <v>443014</v>
      </c>
      <c r="AV73" s="29">
        <v>20573</v>
      </c>
      <c r="AW73" s="29">
        <v>66950</v>
      </c>
      <c r="AX73" s="29">
        <v>19848</v>
      </c>
      <c r="BB73" s="29"/>
      <c r="BC73" s="14"/>
      <c r="BD73" s="14"/>
      <c r="BE73" s="14"/>
      <c r="BF73" s="14"/>
      <c r="BG73" s="29">
        <v>23645</v>
      </c>
      <c r="BH73" s="29">
        <v>7716</v>
      </c>
      <c r="BI73" s="29">
        <v>31213</v>
      </c>
      <c r="BJ73" s="29">
        <v>4962</v>
      </c>
      <c r="BN73" s="29"/>
    </row>
    <row r="74" spans="1:66" s="2" customFormat="1" x14ac:dyDescent="0.3">
      <c r="A74" s="46" t="s">
        <v>247</v>
      </c>
      <c r="B74" s="14"/>
      <c r="C74" s="14"/>
      <c r="D74" s="14"/>
      <c r="E74" s="14"/>
      <c r="F74" s="14"/>
      <c r="G74" s="29"/>
      <c r="H74" s="29"/>
      <c r="K74" s="29">
        <v>272311</v>
      </c>
      <c r="L74" s="29">
        <v>13703</v>
      </c>
      <c r="M74" s="29"/>
      <c r="N74" s="29"/>
      <c r="O74" s="29"/>
      <c r="P74" s="29"/>
      <c r="Q74" s="29"/>
      <c r="R74" s="29"/>
      <c r="S74" s="29"/>
      <c r="T74" s="29"/>
      <c r="U74" s="29"/>
      <c r="V74" s="29"/>
      <c r="X74" s="29"/>
      <c r="Y74" s="29"/>
      <c r="Z74" s="29"/>
      <c r="AA74" s="14"/>
      <c r="AB74" s="14"/>
      <c r="AC74" s="14"/>
      <c r="AD74" s="14"/>
      <c r="AE74" s="14"/>
      <c r="AF74" s="14"/>
      <c r="AG74" s="29"/>
      <c r="AH74" s="29"/>
      <c r="AI74" s="29"/>
      <c r="AJ74" s="29"/>
      <c r="AK74" s="29"/>
      <c r="AL74" s="29"/>
      <c r="AM74" s="14"/>
      <c r="AN74" s="14"/>
      <c r="AO74" s="14"/>
      <c r="AP74" s="14"/>
      <c r="AQ74" s="14"/>
      <c r="AR74" s="14"/>
      <c r="AS74" s="14"/>
      <c r="AT74" s="14"/>
      <c r="AU74" s="29"/>
      <c r="AV74" s="29"/>
      <c r="AW74" s="29"/>
      <c r="AX74" s="29"/>
      <c r="BB74" s="29"/>
      <c r="BC74" s="14"/>
      <c r="BD74" s="14"/>
      <c r="BE74" s="14"/>
      <c r="BF74" s="14"/>
      <c r="BG74" s="29"/>
      <c r="BH74" s="29"/>
      <c r="BI74" s="29"/>
      <c r="BJ74" s="29"/>
      <c r="BN74" s="29"/>
    </row>
    <row r="75" spans="1:66" s="2" customFormat="1" x14ac:dyDescent="0.3">
      <c r="A75" s="46" t="s">
        <v>248</v>
      </c>
      <c r="B75" s="14"/>
      <c r="C75" s="14"/>
      <c r="D75" s="14"/>
      <c r="E75" s="14"/>
      <c r="F75" s="14"/>
      <c r="G75" s="29"/>
      <c r="H75" s="29"/>
      <c r="K75" s="29">
        <v>33728</v>
      </c>
      <c r="L75" s="29">
        <v>11255</v>
      </c>
      <c r="M75" s="29"/>
      <c r="N75" s="29"/>
      <c r="O75" s="29"/>
      <c r="P75" s="29"/>
      <c r="Q75" s="29"/>
      <c r="R75" s="29"/>
      <c r="S75" s="29"/>
      <c r="T75" s="29"/>
      <c r="U75" s="29"/>
      <c r="V75" s="29"/>
      <c r="X75" s="29"/>
      <c r="Y75" s="29"/>
      <c r="Z75" s="29"/>
      <c r="AA75" s="14"/>
      <c r="AB75" s="14"/>
      <c r="AC75" s="14"/>
      <c r="AD75" s="14"/>
      <c r="AE75" s="14"/>
      <c r="AF75" s="14"/>
      <c r="AG75" s="29"/>
      <c r="AH75" s="29"/>
      <c r="AI75" s="29"/>
      <c r="AJ75" s="29"/>
      <c r="AK75" s="29"/>
      <c r="AL75" s="29"/>
      <c r="AM75" s="14"/>
      <c r="AN75" s="14"/>
      <c r="AO75" s="14"/>
      <c r="AP75" s="14"/>
      <c r="AQ75" s="14"/>
      <c r="AR75" s="14"/>
      <c r="AS75" s="14"/>
      <c r="AT75" s="14"/>
      <c r="AU75" s="29"/>
      <c r="AV75" s="29"/>
      <c r="AW75" s="29"/>
      <c r="AX75" s="29"/>
      <c r="BB75" s="29"/>
      <c r="BC75" s="14"/>
      <c r="BD75" s="14"/>
      <c r="BE75" s="14"/>
      <c r="BF75" s="14"/>
      <c r="BG75" s="29"/>
      <c r="BH75" s="29"/>
      <c r="BI75" s="29"/>
      <c r="BJ75" s="29"/>
      <c r="BN75" s="29"/>
    </row>
    <row r="76" spans="1:66" s="2" customFormat="1" x14ac:dyDescent="0.3">
      <c r="A76" s="46" t="s">
        <v>249</v>
      </c>
      <c r="B76" s="14"/>
      <c r="C76" s="14"/>
      <c r="D76" s="14"/>
      <c r="E76" s="14"/>
      <c r="F76" s="14"/>
      <c r="G76" s="29"/>
      <c r="H76" s="29"/>
      <c r="K76" s="29">
        <v>67008</v>
      </c>
      <c r="L76" s="29">
        <v>2834</v>
      </c>
      <c r="M76" s="29"/>
      <c r="N76" s="29"/>
      <c r="O76" s="29"/>
      <c r="P76" s="29"/>
      <c r="Q76" s="29"/>
      <c r="R76" s="29"/>
      <c r="S76" s="29"/>
      <c r="T76" s="29"/>
      <c r="U76" s="29"/>
      <c r="V76" s="29"/>
      <c r="X76" s="29"/>
      <c r="Y76" s="29"/>
      <c r="Z76" s="29"/>
      <c r="AA76" s="14"/>
      <c r="AB76" s="14"/>
      <c r="AC76" s="14"/>
      <c r="AD76" s="14"/>
      <c r="AE76" s="14"/>
      <c r="AF76" s="14"/>
      <c r="AG76" s="29"/>
      <c r="AH76" s="29"/>
      <c r="AI76" s="29"/>
      <c r="AJ76" s="29"/>
      <c r="AK76" s="29"/>
      <c r="AL76" s="29"/>
      <c r="AM76" s="14"/>
      <c r="AN76" s="14"/>
      <c r="AO76" s="14"/>
      <c r="AP76" s="14"/>
      <c r="AQ76" s="14"/>
      <c r="AR76" s="14"/>
      <c r="AS76" s="14"/>
      <c r="AT76" s="14"/>
      <c r="AU76" s="29"/>
      <c r="AV76" s="29"/>
      <c r="AW76" s="29"/>
      <c r="AX76" s="29"/>
      <c r="BB76" s="29"/>
      <c r="BC76" s="14"/>
      <c r="BD76" s="14"/>
      <c r="BE76" s="14"/>
      <c r="BF76" s="14"/>
      <c r="BG76" s="29"/>
      <c r="BH76" s="29"/>
      <c r="BI76" s="29"/>
      <c r="BJ76" s="29"/>
      <c r="BN76" s="29"/>
    </row>
    <row r="77" spans="1:66" s="2" customFormat="1" x14ac:dyDescent="0.3">
      <c r="A77" s="46" t="s">
        <v>105</v>
      </c>
      <c r="B77" s="14" t="s">
        <v>63</v>
      </c>
      <c r="C77" s="14"/>
      <c r="D77" s="14"/>
      <c r="E77" s="14"/>
      <c r="F77" s="14"/>
      <c r="G77" s="29"/>
      <c r="H77" s="29"/>
      <c r="K77" s="29">
        <v>9503</v>
      </c>
      <c r="L77" s="29">
        <v>181</v>
      </c>
      <c r="M77" s="29">
        <v>559</v>
      </c>
      <c r="N77" s="29">
        <v>36</v>
      </c>
      <c r="O77" s="29"/>
      <c r="P77" s="29"/>
      <c r="Q77" s="29">
        <v>25039</v>
      </c>
      <c r="R77" s="29">
        <v>276</v>
      </c>
      <c r="S77" s="29"/>
      <c r="T77" s="29"/>
      <c r="U77" s="29"/>
      <c r="V77" s="29"/>
      <c r="X77" s="29"/>
      <c r="Y77" s="29"/>
      <c r="Z77" s="29"/>
      <c r="AA77" s="14"/>
      <c r="AB77" s="14"/>
      <c r="AC77" s="14"/>
      <c r="AD77" s="14"/>
      <c r="AE77" s="14"/>
      <c r="AF77" s="14"/>
      <c r="AG77" s="29">
        <v>3146</v>
      </c>
      <c r="AH77" s="29">
        <v>42</v>
      </c>
      <c r="AI77" s="29">
        <v>7312</v>
      </c>
      <c r="AJ77" s="29">
        <v>86</v>
      </c>
      <c r="AK77" s="29">
        <v>6331</v>
      </c>
      <c r="AL77" s="29">
        <v>157</v>
      </c>
      <c r="AO77" s="14"/>
      <c r="AP77" s="14"/>
      <c r="AQ77" s="14"/>
      <c r="AR77" s="14"/>
      <c r="AS77" s="14"/>
      <c r="AT77" s="14"/>
      <c r="AU77" s="29">
        <v>11947</v>
      </c>
      <c r="AV77" s="29">
        <v>300</v>
      </c>
      <c r="AW77" s="29">
        <v>4784</v>
      </c>
      <c r="AX77" s="29">
        <v>114</v>
      </c>
      <c r="BB77" s="29"/>
      <c r="BC77" s="14"/>
      <c r="BD77" s="14"/>
      <c r="BE77" s="14"/>
      <c r="BF77" s="14"/>
      <c r="BG77" s="29">
        <v>2509</v>
      </c>
      <c r="BH77" s="29">
        <v>93</v>
      </c>
      <c r="BI77" s="29">
        <v>4303</v>
      </c>
      <c r="BJ77" s="29">
        <v>67</v>
      </c>
      <c r="BN77" s="29"/>
    </row>
    <row r="78" spans="1:66" s="2" customFormat="1" x14ac:dyDescent="0.3">
      <c r="A78" s="46" t="s">
        <v>55</v>
      </c>
      <c r="B78" s="14" t="s">
        <v>63</v>
      </c>
      <c r="C78" s="14"/>
      <c r="D78" s="14"/>
      <c r="E78" s="14"/>
      <c r="F78" s="14"/>
      <c r="G78" s="29"/>
      <c r="H78" s="29"/>
      <c r="K78" s="29">
        <v>996053</v>
      </c>
      <c r="L78" s="29">
        <v>1929</v>
      </c>
      <c r="M78" s="29">
        <v>893009</v>
      </c>
      <c r="N78" s="29">
        <v>5372</v>
      </c>
      <c r="O78" s="29">
        <v>1716383</v>
      </c>
      <c r="P78" s="29">
        <v>5510</v>
      </c>
      <c r="Q78" s="29">
        <v>1814377</v>
      </c>
      <c r="R78" s="29">
        <v>3403</v>
      </c>
      <c r="S78" s="29"/>
      <c r="T78" s="29"/>
      <c r="U78" s="29"/>
      <c r="V78" s="29"/>
      <c r="X78" s="29"/>
      <c r="Y78" s="29"/>
      <c r="Z78" s="29"/>
      <c r="AA78" s="14"/>
      <c r="AB78" s="14"/>
      <c r="AC78" s="14"/>
      <c r="AD78" s="14"/>
      <c r="AE78" s="14"/>
      <c r="AF78" s="14"/>
      <c r="AG78" s="29">
        <v>2232815</v>
      </c>
      <c r="AH78" s="29">
        <v>3877</v>
      </c>
      <c r="AI78" s="29">
        <v>3582923</v>
      </c>
      <c r="AJ78" s="29">
        <v>9147</v>
      </c>
      <c r="AK78" s="29">
        <v>3297242</v>
      </c>
      <c r="AL78" s="29">
        <v>7556</v>
      </c>
      <c r="AO78" s="14"/>
      <c r="AP78" s="14"/>
      <c r="AQ78" s="14"/>
      <c r="AR78" s="14"/>
      <c r="AS78" s="14"/>
      <c r="AT78" s="14"/>
      <c r="AU78" s="29">
        <v>2471092</v>
      </c>
      <c r="AV78" s="29">
        <v>4814</v>
      </c>
      <c r="AW78" s="29">
        <v>1594000</v>
      </c>
      <c r="AX78" s="29">
        <v>3543</v>
      </c>
      <c r="BB78" s="29"/>
      <c r="BC78" s="14"/>
      <c r="BD78" s="14"/>
      <c r="BE78" s="14"/>
      <c r="BF78" s="14"/>
      <c r="BG78" s="29">
        <v>3033082</v>
      </c>
      <c r="BH78" s="29">
        <v>7860</v>
      </c>
      <c r="BI78" s="29">
        <v>2987354</v>
      </c>
      <c r="BJ78" s="29">
        <v>7553</v>
      </c>
      <c r="BN78" s="29"/>
    </row>
    <row r="79" spans="1:66" s="2" customFormat="1" x14ac:dyDescent="0.3">
      <c r="A79" s="46" t="s">
        <v>37</v>
      </c>
      <c r="B79" s="14" t="s">
        <v>63</v>
      </c>
      <c r="C79" s="14"/>
      <c r="D79" s="14"/>
      <c r="E79" s="14"/>
      <c r="F79" s="14"/>
      <c r="G79" s="29"/>
      <c r="H79" s="29"/>
      <c r="K79" s="29"/>
      <c r="L79" s="29"/>
      <c r="M79" s="29">
        <v>11025</v>
      </c>
      <c r="N79" s="29">
        <v>1167</v>
      </c>
      <c r="O79" s="29">
        <v>14872</v>
      </c>
      <c r="P79" s="29">
        <v>1595</v>
      </c>
      <c r="Q79" s="29">
        <v>18206</v>
      </c>
      <c r="R79" s="29">
        <v>1182</v>
      </c>
      <c r="S79" s="29"/>
      <c r="T79" s="29"/>
      <c r="U79" s="29"/>
      <c r="V79" s="29"/>
      <c r="X79" s="29"/>
      <c r="Y79" s="29"/>
      <c r="Z79" s="29"/>
      <c r="AA79" s="14"/>
      <c r="AB79" s="14"/>
      <c r="AC79" s="14"/>
      <c r="AD79" s="14"/>
      <c r="AE79" s="14"/>
      <c r="AF79" s="14"/>
      <c r="AG79" s="29">
        <v>14969</v>
      </c>
      <c r="AH79" s="29">
        <v>2057</v>
      </c>
      <c r="AI79" s="29">
        <v>26513</v>
      </c>
      <c r="AJ79" s="29">
        <v>1987</v>
      </c>
      <c r="AK79" s="29">
        <v>18727</v>
      </c>
      <c r="AL79" s="29">
        <v>2497</v>
      </c>
      <c r="AO79" s="14"/>
      <c r="AP79" s="14"/>
      <c r="AQ79" s="14"/>
      <c r="AR79" s="14"/>
      <c r="AS79" s="14"/>
      <c r="AT79" s="14"/>
      <c r="AU79" s="29">
        <v>22015</v>
      </c>
      <c r="AV79" s="29">
        <v>2826</v>
      </c>
      <c r="AW79" s="29">
        <v>9561</v>
      </c>
      <c r="AX79" s="29">
        <v>1144</v>
      </c>
      <c r="BB79" s="29"/>
      <c r="BC79" s="14"/>
      <c r="BD79" s="14"/>
      <c r="BE79" s="14"/>
      <c r="BF79" s="14"/>
      <c r="BG79" s="29">
        <v>18083</v>
      </c>
      <c r="BH79" s="29">
        <v>2278</v>
      </c>
      <c r="BL79" s="29"/>
      <c r="BM79" s="29"/>
      <c r="BN79" s="29"/>
    </row>
    <row r="80" spans="1:66" s="2" customFormat="1" x14ac:dyDescent="0.3">
      <c r="A80" s="46" t="s">
        <v>56</v>
      </c>
      <c r="B80" s="14" t="s">
        <v>63</v>
      </c>
      <c r="C80" s="14"/>
      <c r="D80" s="14"/>
      <c r="E80" s="14"/>
      <c r="F80" s="14"/>
      <c r="G80" s="29"/>
      <c r="H80" s="29"/>
      <c r="K80" s="29">
        <v>5000138</v>
      </c>
      <c r="L80" s="29">
        <v>68121</v>
      </c>
      <c r="M80" s="29">
        <v>5477771</v>
      </c>
      <c r="N80" s="29">
        <v>104166</v>
      </c>
      <c r="O80" s="29">
        <v>6246610</v>
      </c>
      <c r="P80" s="29">
        <v>109403</v>
      </c>
      <c r="Q80" s="29">
        <v>7003808</v>
      </c>
      <c r="R80" s="29">
        <v>154057</v>
      </c>
      <c r="S80" s="29"/>
      <c r="T80" s="29"/>
      <c r="U80" s="29"/>
      <c r="V80" s="29"/>
      <c r="X80" s="29"/>
      <c r="Y80" s="29"/>
      <c r="Z80" s="29"/>
      <c r="AA80" s="14"/>
      <c r="AB80" s="14"/>
      <c r="AC80" s="14"/>
      <c r="AD80" s="14"/>
      <c r="AE80" s="14"/>
      <c r="AF80" s="14"/>
      <c r="AG80" s="29">
        <v>7299825</v>
      </c>
      <c r="AH80" s="29">
        <v>167818</v>
      </c>
      <c r="AI80" s="29">
        <v>5284812</v>
      </c>
      <c r="AJ80" s="29">
        <v>138149</v>
      </c>
      <c r="AK80" s="29">
        <v>3020251</v>
      </c>
      <c r="AL80" s="29">
        <v>61954</v>
      </c>
      <c r="AO80" s="14"/>
      <c r="AP80" s="14"/>
      <c r="AQ80" s="14"/>
      <c r="AR80" s="14"/>
      <c r="AS80" s="14"/>
      <c r="AT80" s="14"/>
      <c r="AU80" s="29">
        <v>5534107</v>
      </c>
      <c r="AV80" s="29">
        <v>101080</v>
      </c>
      <c r="AW80" s="29">
        <v>5599249</v>
      </c>
      <c r="AX80" s="29">
        <v>117905</v>
      </c>
      <c r="BB80" s="29"/>
      <c r="BC80" s="14"/>
      <c r="BD80" s="14"/>
      <c r="BE80" s="14"/>
      <c r="BF80" s="14"/>
      <c r="BG80" s="29">
        <v>5800223</v>
      </c>
      <c r="BH80" s="29">
        <v>146077</v>
      </c>
      <c r="BI80" s="29">
        <v>5486331</v>
      </c>
      <c r="BJ80" s="29">
        <v>155930</v>
      </c>
      <c r="BL80" s="29"/>
      <c r="BM80" s="29"/>
      <c r="BN80" s="29"/>
    </row>
    <row r="81" spans="1:66" s="2" customFormat="1" x14ac:dyDescent="0.3">
      <c r="A81" s="46"/>
      <c r="B81" s="14"/>
      <c r="C81" s="29"/>
      <c r="D81" s="29"/>
      <c r="E81" s="14"/>
      <c r="F81" s="14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X81" s="29"/>
      <c r="Y81" s="29"/>
      <c r="Z81" s="29"/>
      <c r="AA81" s="14"/>
      <c r="AB81" s="14"/>
      <c r="AC81" s="14"/>
      <c r="AD81" s="14"/>
      <c r="AE81" s="14"/>
      <c r="AF81" s="14"/>
      <c r="AG81" s="29"/>
      <c r="AH81" s="29"/>
      <c r="AI81" s="29"/>
      <c r="AJ81" s="29"/>
      <c r="AK81" s="29"/>
      <c r="AL81" s="29"/>
      <c r="AM81" s="14"/>
      <c r="AN81" s="14"/>
      <c r="AO81" s="14"/>
      <c r="AP81" s="14"/>
      <c r="AQ81" s="14"/>
      <c r="AR81" s="14"/>
      <c r="AS81" s="14"/>
      <c r="AT81" s="14"/>
      <c r="AU81" s="29"/>
      <c r="AV81" s="29"/>
      <c r="BB81" s="29"/>
      <c r="BC81" s="14"/>
      <c r="BD81" s="14"/>
      <c r="BE81" s="14"/>
      <c r="BF81" s="14"/>
      <c r="BH81" s="29"/>
      <c r="BI81" s="29"/>
      <c r="BJ81" s="29"/>
      <c r="BK81" s="29"/>
      <c r="BL81" s="29"/>
      <c r="BM81" s="29"/>
      <c r="BN81" s="29"/>
    </row>
    <row r="82" spans="1:66" s="2" customFormat="1" ht="15" customHeight="1" x14ac:dyDescent="0.3">
      <c r="A82" s="46" t="s">
        <v>158</v>
      </c>
      <c r="B82" s="14" t="s">
        <v>63</v>
      </c>
      <c r="C82" s="29">
        <v>16620</v>
      </c>
      <c r="D82" s="29">
        <v>105</v>
      </c>
      <c r="E82" s="14"/>
      <c r="F82" s="14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X82" s="29"/>
      <c r="Y82" s="29"/>
      <c r="Z82" s="29"/>
      <c r="AA82" s="29"/>
      <c r="AB82" s="29"/>
      <c r="AC82" s="29"/>
      <c r="AD82" s="29"/>
      <c r="AE82" s="29"/>
      <c r="AF82" s="29"/>
      <c r="AI82" s="29"/>
      <c r="AJ82" s="29"/>
      <c r="AK82" s="29"/>
      <c r="AL82" s="29"/>
      <c r="AM82" s="14"/>
      <c r="AN82" s="14"/>
      <c r="AO82" s="14"/>
      <c r="AP82" s="14"/>
      <c r="AQ82" s="29"/>
      <c r="AR82" s="29"/>
      <c r="AS82" s="29">
        <v>3724</v>
      </c>
      <c r="AT82" s="29">
        <v>26</v>
      </c>
      <c r="AV82" s="29"/>
      <c r="AW82" s="29"/>
      <c r="AX82" s="29"/>
      <c r="AY82" s="29"/>
      <c r="AZ82" s="29"/>
      <c r="BA82" s="29"/>
      <c r="BB82" s="29"/>
      <c r="BC82" s="29">
        <v>44512</v>
      </c>
      <c r="BD82" s="29">
        <v>320</v>
      </c>
      <c r="BE82" s="29">
        <v>2540</v>
      </c>
      <c r="BF82" s="29">
        <v>68</v>
      </c>
      <c r="BH82" s="14"/>
      <c r="BI82" s="14"/>
      <c r="BJ82" s="14"/>
      <c r="BK82" s="29"/>
      <c r="BL82" s="29"/>
      <c r="BM82" s="29"/>
      <c r="BN82" s="29"/>
    </row>
    <row r="83" spans="1:66" s="2" customFormat="1" x14ac:dyDescent="0.3">
      <c r="A83" s="46" t="s">
        <v>133</v>
      </c>
      <c r="B83" s="14" t="s">
        <v>63</v>
      </c>
      <c r="C83" s="29"/>
      <c r="D83" s="29"/>
      <c r="E83" s="29">
        <v>12670</v>
      </c>
      <c r="F83" s="29">
        <v>196</v>
      </c>
      <c r="G83" s="29">
        <v>1436</v>
      </c>
      <c r="H83" s="29">
        <v>977</v>
      </c>
      <c r="I83" s="29">
        <v>643</v>
      </c>
      <c r="J83" s="29">
        <v>919</v>
      </c>
      <c r="K83" s="29"/>
      <c r="L83" s="29"/>
      <c r="M83" s="29"/>
      <c r="N83" s="29"/>
      <c r="O83" s="29"/>
      <c r="P83" s="29"/>
      <c r="W83" s="29"/>
      <c r="X83" s="29"/>
      <c r="Y83" s="29"/>
      <c r="Z83" s="29"/>
      <c r="AA83" s="29"/>
      <c r="AB83" s="29">
        <v>18</v>
      </c>
      <c r="AC83" s="29">
        <v>416</v>
      </c>
      <c r="AD83" s="29">
        <v>610</v>
      </c>
      <c r="AE83" s="29">
        <v>1605</v>
      </c>
      <c r="AF83" s="29">
        <v>2029</v>
      </c>
      <c r="AI83" s="29"/>
      <c r="AJ83" s="29"/>
      <c r="AK83" s="29"/>
      <c r="AL83" s="29"/>
      <c r="AM83" s="14"/>
      <c r="AN83" s="14"/>
      <c r="AO83" s="14"/>
      <c r="AP83" s="14"/>
      <c r="AQ83" s="29">
        <v>104</v>
      </c>
      <c r="AR83" s="29">
        <v>2</v>
      </c>
      <c r="AS83" s="29"/>
      <c r="AT83" s="29"/>
      <c r="AV83" s="29"/>
      <c r="AW83" s="29"/>
      <c r="AX83" s="29"/>
      <c r="AY83" s="29"/>
      <c r="AZ83" s="29"/>
      <c r="BA83" s="29"/>
      <c r="BB83" s="29"/>
      <c r="BC83" s="29">
        <v>546</v>
      </c>
      <c r="BD83" s="29">
        <v>9</v>
      </c>
      <c r="BE83" s="29"/>
      <c r="BF83" s="29"/>
      <c r="BH83" s="14"/>
      <c r="BI83" s="14"/>
      <c r="BJ83" s="14"/>
      <c r="BK83" s="29"/>
      <c r="BL83" s="29"/>
      <c r="BM83" s="29"/>
      <c r="BN83" s="29"/>
    </row>
    <row r="84" spans="1:66" s="2" customFormat="1" x14ac:dyDescent="0.3">
      <c r="A84" s="46" t="s">
        <v>85</v>
      </c>
      <c r="B84" s="2" t="s">
        <v>3</v>
      </c>
      <c r="C84" s="29">
        <v>12</v>
      </c>
      <c r="D84" s="29">
        <v>120</v>
      </c>
      <c r="E84" s="29">
        <v>7</v>
      </c>
      <c r="F84" s="29">
        <v>43</v>
      </c>
      <c r="G84" s="29">
        <v>3</v>
      </c>
      <c r="H84" s="29">
        <v>17</v>
      </c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>
        <v>18</v>
      </c>
      <c r="AC84" s="29">
        <v>5</v>
      </c>
      <c r="AD84" s="29">
        <v>44</v>
      </c>
      <c r="AE84" s="29">
        <v>5</v>
      </c>
      <c r="AF84" s="29">
        <v>36</v>
      </c>
      <c r="AI84" s="29"/>
      <c r="AJ84" s="29"/>
      <c r="AK84" s="29"/>
      <c r="AL84" s="29"/>
      <c r="AQ84" s="29">
        <v>3</v>
      </c>
      <c r="AR84" s="29">
        <v>20</v>
      </c>
      <c r="AS84" s="29">
        <v>1</v>
      </c>
      <c r="AT84" s="29">
        <v>10</v>
      </c>
      <c r="AV84" s="29"/>
      <c r="AW84" s="29"/>
      <c r="AX84" s="29"/>
      <c r="AY84" s="29"/>
      <c r="AZ84" s="29"/>
      <c r="BA84" s="29"/>
      <c r="BB84" s="29"/>
      <c r="BC84" s="29">
        <v>13</v>
      </c>
      <c r="BD84" s="29">
        <v>79</v>
      </c>
      <c r="BE84" s="29">
        <v>7</v>
      </c>
      <c r="BF84" s="29">
        <v>58</v>
      </c>
      <c r="BH84" s="14"/>
      <c r="BI84" s="14"/>
      <c r="BJ84" s="14"/>
      <c r="BK84" s="29"/>
      <c r="BL84" s="29"/>
      <c r="BM84" s="29"/>
      <c r="BN84" s="29"/>
    </row>
    <row r="85" spans="1:66" s="2" customFormat="1" x14ac:dyDescent="0.3">
      <c r="A85" s="46" t="s">
        <v>86</v>
      </c>
      <c r="B85" s="2" t="s">
        <v>3</v>
      </c>
      <c r="C85" s="29"/>
      <c r="D85" s="29"/>
      <c r="E85" s="29">
        <v>8</v>
      </c>
      <c r="F85" s="29">
        <v>15</v>
      </c>
      <c r="G85" s="29">
        <v>103</v>
      </c>
      <c r="H85" s="29">
        <v>198</v>
      </c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>
        <v>89</v>
      </c>
      <c r="AC85" s="29">
        <v>95</v>
      </c>
      <c r="AD85" s="29">
        <v>240</v>
      </c>
      <c r="AE85" s="29">
        <v>28</v>
      </c>
      <c r="AF85" s="29">
        <v>25</v>
      </c>
      <c r="AI85" s="29"/>
      <c r="AJ85" s="29"/>
      <c r="AK85" s="29"/>
      <c r="AL85" s="29"/>
      <c r="AQ85" s="29">
        <v>65</v>
      </c>
      <c r="AR85" s="29">
        <v>233</v>
      </c>
      <c r="AS85" s="29">
        <v>198</v>
      </c>
      <c r="AT85" s="29">
        <v>370</v>
      </c>
      <c r="AV85" s="29"/>
      <c r="AW85" s="29"/>
      <c r="AX85" s="29"/>
      <c r="AY85" s="29"/>
      <c r="AZ85" s="29"/>
      <c r="BA85" s="29"/>
      <c r="BB85" s="29"/>
      <c r="BC85" s="29">
        <v>199</v>
      </c>
      <c r="BD85" s="29">
        <v>466</v>
      </c>
      <c r="BE85" s="29">
        <v>130</v>
      </c>
      <c r="BF85" s="29">
        <v>261</v>
      </c>
      <c r="BH85" s="14"/>
      <c r="BI85" s="14"/>
      <c r="BJ85" s="14"/>
      <c r="BK85" s="29"/>
      <c r="BL85" s="29"/>
      <c r="BM85" s="29"/>
      <c r="BN85" s="29"/>
    </row>
    <row r="86" spans="1:66" s="2" customFormat="1" x14ac:dyDescent="0.3">
      <c r="A86" s="46" t="s">
        <v>87</v>
      </c>
      <c r="B86" s="2" t="s">
        <v>3</v>
      </c>
      <c r="C86" s="29"/>
      <c r="D86" s="29"/>
      <c r="E86" s="29"/>
      <c r="F86" s="29"/>
      <c r="G86" s="29">
        <v>14</v>
      </c>
      <c r="H86" s="29">
        <v>18</v>
      </c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>
        <v>6</v>
      </c>
      <c r="AC86" s="29">
        <v>7</v>
      </c>
      <c r="AD86" s="29">
        <v>13</v>
      </c>
      <c r="AE86" s="29">
        <v>13</v>
      </c>
      <c r="AF86" s="29">
        <v>29</v>
      </c>
      <c r="AI86" s="29"/>
      <c r="AJ86" s="29"/>
      <c r="AK86" s="29"/>
      <c r="AL86" s="29"/>
      <c r="AQ86" s="29">
        <v>7</v>
      </c>
      <c r="AR86" s="29">
        <v>13</v>
      </c>
      <c r="AS86" s="29">
        <v>32</v>
      </c>
      <c r="AT86" s="29">
        <v>56</v>
      </c>
      <c r="AV86" s="29"/>
      <c r="AW86" s="29"/>
      <c r="AX86" s="29"/>
      <c r="AY86" s="29"/>
      <c r="AZ86" s="29"/>
      <c r="BA86" s="29"/>
      <c r="BB86" s="29"/>
      <c r="BC86" s="29">
        <v>16</v>
      </c>
      <c r="BD86" s="29">
        <v>39</v>
      </c>
      <c r="BE86" s="29">
        <v>29</v>
      </c>
      <c r="BF86" s="29">
        <v>53</v>
      </c>
      <c r="BH86" s="14"/>
      <c r="BI86" s="14"/>
      <c r="BJ86" s="14"/>
      <c r="BK86" s="29"/>
      <c r="BL86" s="29"/>
      <c r="BM86" s="29"/>
      <c r="BN86" s="29"/>
    </row>
    <row r="87" spans="1:66" s="2" customFormat="1" x14ac:dyDescent="0.3">
      <c r="A87" s="46" t="s">
        <v>88</v>
      </c>
      <c r="B87" s="2" t="s">
        <v>3</v>
      </c>
      <c r="C87" s="29">
        <v>10</v>
      </c>
      <c r="D87" s="29">
        <v>19</v>
      </c>
      <c r="E87" s="29">
        <v>34</v>
      </c>
      <c r="F87" s="29">
        <v>115</v>
      </c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>
        <v>7</v>
      </c>
      <c r="AC87" s="29">
        <v>7</v>
      </c>
      <c r="AD87" s="29">
        <v>55</v>
      </c>
      <c r="AE87" s="29">
        <v>1</v>
      </c>
      <c r="AF87" s="29">
        <v>10</v>
      </c>
      <c r="AI87" s="29"/>
      <c r="AJ87" s="29"/>
      <c r="AK87" s="29"/>
      <c r="AL87" s="29"/>
      <c r="AQ87" s="29">
        <v>3</v>
      </c>
      <c r="AR87" s="29">
        <v>16</v>
      </c>
      <c r="AS87" s="29">
        <v>5</v>
      </c>
      <c r="AT87" s="29">
        <v>36</v>
      </c>
      <c r="AV87" s="29"/>
      <c r="AW87" s="29"/>
      <c r="AX87" s="29"/>
      <c r="AY87" s="29"/>
      <c r="AZ87" s="29"/>
      <c r="BA87" s="29"/>
      <c r="BB87" s="29"/>
      <c r="BC87" s="29">
        <v>5</v>
      </c>
      <c r="BD87" s="29">
        <v>43</v>
      </c>
      <c r="BE87" s="29">
        <v>3</v>
      </c>
      <c r="BF87" s="29">
        <v>15</v>
      </c>
      <c r="BH87" s="29"/>
      <c r="BI87" s="29"/>
      <c r="BJ87" s="29"/>
      <c r="BK87" s="29"/>
      <c r="BL87" s="29"/>
      <c r="BM87" s="29"/>
      <c r="BN87" s="29"/>
    </row>
    <row r="88" spans="1:66" s="2" customFormat="1" x14ac:dyDescent="0.3">
      <c r="A88" s="46" t="s">
        <v>89</v>
      </c>
      <c r="B88" s="2" t="s">
        <v>3</v>
      </c>
      <c r="C88" s="29">
        <v>20</v>
      </c>
      <c r="D88" s="29">
        <v>4</v>
      </c>
      <c r="E88" s="29">
        <v>1067</v>
      </c>
      <c r="F88" s="29">
        <v>195</v>
      </c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>
        <v>237</v>
      </c>
      <c r="AF88" s="29">
        <v>70</v>
      </c>
      <c r="AI88" s="29"/>
      <c r="AJ88" s="29"/>
      <c r="AK88" s="29"/>
      <c r="AL88" s="29"/>
      <c r="AQ88" s="29">
        <v>531</v>
      </c>
      <c r="AR88" s="29">
        <v>210</v>
      </c>
      <c r="AS88" s="29">
        <v>1170</v>
      </c>
      <c r="AT88" s="29">
        <v>480</v>
      </c>
      <c r="AV88" s="29"/>
      <c r="AW88" s="29"/>
      <c r="AX88" s="29"/>
      <c r="AY88" s="29"/>
      <c r="AZ88" s="29"/>
      <c r="BA88" s="29"/>
      <c r="BB88" s="29"/>
      <c r="BC88" s="29">
        <v>1236</v>
      </c>
      <c r="BD88" s="29">
        <v>479</v>
      </c>
      <c r="BE88" s="29">
        <v>2987</v>
      </c>
      <c r="BF88" s="29">
        <v>1590</v>
      </c>
      <c r="BH88" s="29"/>
      <c r="BI88" s="29"/>
      <c r="BJ88" s="29"/>
      <c r="BK88" s="29"/>
      <c r="BL88" s="29"/>
      <c r="BM88" s="29"/>
      <c r="BN88" s="29"/>
    </row>
    <row r="89" spans="1:66" s="2" customFormat="1" x14ac:dyDescent="0.3">
      <c r="A89" s="46" t="s">
        <v>159</v>
      </c>
      <c r="B89" s="14" t="s">
        <v>63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I89" s="29"/>
      <c r="AJ89" s="29"/>
      <c r="AK89" s="29"/>
      <c r="AL89" s="29"/>
      <c r="AM89" s="14"/>
      <c r="AN89" s="14"/>
      <c r="AO89" s="14"/>
      <c r="AP89" s="14"/>
      <c r="AQ89" s="29"/>
      <c r="AR89" s="29"/>
      <c r="AS89" s="29">
        <v>26</v>
      </c>
      <c r="AT89" s="29">
        <v>312</v>
      </c>
      <c r="AV89" s="14"/>
      <c r="AW89" s="14"/>
      <c r="AX89" s="14"/>
      <c r="AY89" s="29"/>
      <c r="AZ89" s="29"/>
      <c r="BA89" s="29"/>
      <c r="BB89" s="29"/>
      <c r="BC89" s="29">
        <v>14</v>
      </c>
      <c r="BD89" s="29">
        <v>113</v>
      </c>
      <c r="BE89" s="29">
        <v>3</v>
      </c>
      <c r="BF89" s="29">
        <v>22</v>
      </c>
      <c r="BH89" s="29"/>
      <c r="BI89" s="29"/>
      <c r="BJ89" s="29"/>
      <c r="BK89" s="29"/>
      <c r="BL89" s="29"/>
      <c r="BM89" s="29"/>
      <c r="BN89" s="29"/>
    </row>
    <row r="90" spans="1:66" s="2" customFormat="1" x14ac:dyDescent="0.3">
      <c r="A90" s="46" t="s">
        <v>33</v>
      </c>
      <c r="B90" s="14" t="s">
        <v>63</v>
      </c>
      <c r="C90" s="29">
        <v>3971</v>
      </c>
      <c r="D90" s="29">
        <v>139</v>
      </c>
      <c r="E90" s="29">
        <v>4713</v>
      </c>
      <c r="F90" s="29">
        <v>154</v>
      </c>
      <c r="G90" s="29">
        <v>5083</v>
      </c>
      <c r="H90" s="29">
        <v>187</v>
      </c>
      <c r="I90" s="29">
        <v>2840</v>
      </c>
      <c r="J90" s="29">
        <v>78</v>
      </c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I90" s="29"/>
      <c r="AJ90" s="29"/>
      <c r="AK90" s="29"/>
      <c r="AL90" s="29"/>
      <c r="AM90" s="14"/>
      <c r="AN90" s="14"/>
      <c r="AO90" s="14"/>
      <c r="AP90" s="14"/>
      <c r="AQ90" s="29"/>
      <c r="AR90" s="29"/>
      <c r="AS90" s="29"/>
      <c r="AT90" s="29"/>
      <c r="AV90" s="14"/>
      <c r="AW90" s="14"/>
      <c r="AX90" s="14"/>
      <c r="AY90" s="29"/>
      <c r="AZ90" s="29"/>
      <c r="BA90" s="29"/>
      <c r="BB90" s="29"/>
      <c r="BC90" s="29"/>
      <c r="BD90" s="29"/>
      <c r="BE90" s="29"/>
      <c r="BF90" s="29"/>
      <c r="BH90" s="29"/>
      <c r="BI90" s="29"/>
      <c r="BJ90" s="29"/>
      <c r="BK90" s="29"/>
      <c r="BL90" s="29"/>
      <c r="BM90" s="29"/>
      <c r="BN90" s="29"/>
    </row>
    <row r="91" spans="1:66" s="2" customFormat="1" x14ac:dyDescent="0.3">
      <c r="A91" s="46" t="s">
        <v>27</v>
      </c>
      <c r="B91" s="14" t="s">
        <v>63</v>
      </c>
      <c r="C91" s="29">
        <v>240</v>
      </c>
      <c r="D91" s="29">
        <v>28</v>
      </c>
      <c r="E91" s="29">
        <v>12428</v>
      </c>
      <c r="F91" s="29">
        <v>989</v>
      </c>
      <c r="G91" s="29">
        <v>1430</v>
      </c>
      <c r="H91" s="29">
        <v>31</v>
      </c>
      <c r="I91" s="29">
        <v>1085</v>
      </c>
      <c r="J91" s="29">
        <v>81</v>
      </c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>
        <v>13</v>
      </c>
      <c r="AB91" s="29">
        <v>2</v>
      </c>
      <c r="AC91" s="29">
        <v>221</v>
      </c>
      <c r="AD91" s="29">
        <v>30</v>
      </c>
      <c r="AE91" s="29">
        <v>546</v>
      </c>
      <c r="AF91" s="29">
        <v>35</v>
      </c>
      <c r="AI91" s="29"/>
      <c r="AJ91" s="29"/>
      <c r="AK91" s="29"/>
      <c r="AL91" s="29"/>
      <c r="AM91" s="14"/>
      <c r="AN91" s="14"/>
      <c r="AO91" s="14"/>
      <c r="AP91" s="14"/>
      <c r="AQ91" s="29">
        <v>71552</v>
      </c>
      <c r="AR91" s="29">
        <v>9330</v>
      </c>
      <c r="AS91" s="29">
        <v>2938</v>
      </c>
      <c r="AT91" s="29">
        <v>316</v>
      </c>
      <c r="AV91" s="14"/>
      <c r="AW91" s="14"/>
      <c r="AX91" s="14"/>
      <c r="AY91" s="29"/>
      <c r="AZ91" s="29"/>
      <c r="BA91" s="29"/>
      <c r="BB91" s="29"/>
      <c r="BC91" s="29">
        <v>263</v>
      </c>
      <c r="BD91" s="29">
        <v>34</v>
      </c>
      <c r="BE91" s="29"/>
      <c r="BF91" s="29"/>
      <c r="BH91" s="29"/>
      <c r="BI91" s="29"/>
      <c r="BJ91" s="29"/>
      <c r="BK91" s="29"/>
      <c r="BL91" s="29"/>
      <c r="BM91" s="29"/>
      <c r="BN91" s="29"/>
    </row>
    <row r="92" spans="1:66" s="2" customFormat="1" x14ac:dyDescent="0.3">
      <c r="A92" s="46" t="s">
        <v>81</v>
      </c>
      <c r="B92" s="14" t="s">
        <v>63</v>
      </c>
      <c r="C92" s="29">
        <v>1365</v>
      </c>
      <c r="D92" s="29">
        <v>67</v>
      </c>
      <c r="E92" s="29">
        <v>2425</v>
      </c>
      <c r="F92" s="29">
        <v>52</v>
      </c>
      <c r="G92" s="29">
        <v>9197</v>
      </c>
      <c r="H92" s="29">
        <v>142</v>
      </c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>
        <v>5388</v>
      </c>
      <c r="AB92" s="29">
        <v>91</v>
      </c>
      <c r="AC92" s="29">
        <v>12467</v>
      </c>
      <c r="AD92" s="29">
        <v>149</v>
      </c>
      <c r="AE92" s="29">
        <v>8782</v>
      </c>
      <c r="AF92" s="29">
        <v>102</v>
      </c>
      <c r="AI92" s="29"/>
      <c r="AJ92" s="29"/>
      <c r="AK92" s="29"/>
      <c r="AL92" s="29"/>
      <c r="AM92" s="14"/>
      <c r="AN92" s="14"/>
      <c r="AO92" s="14"/>
      <c r="AP92" s="14"/>
      <c r="AQ92" s="29">
        <v>4667</v>
      </c>
      <c r="AR92" s="29">
        <v>71</v>
      </c>
      <c r="AS92" s="29">
        <v>1950</v>
      </c>
      <c r="AT92" s="29">
        <v>15</v>
      </c>
      <c r="AV92" s="14"/>
      <c r="AW92" s="14"/>
      <c r="AX92" s="14"/>
      <c r="AY92" s="29"/>
      <c r="AZ92" s="29"/>
      <c r="BA92" s="29"/>
      <c r="BB92" s="29"/>
      <c r="BC92" s="29">
        <v>52</v>
      </c>
      <c r="BD92" s="29">
        <v>6</v>
      </c>
      <c r="BE92" s="29">
        <v>910</v>
      </c>
      <c r="BF92" s="29">
        <v>28</v>
      </c>
      <c r="BH92" s="29"/>
      <c r="BI92" s="29"/>
      <c r="BJ92" s="29"/>
      <c r="BK92" s="29"/>
      <c r="BL92" s="29"/>
      <c r="BM92" s="29"/>
      <c r="BN92" s="29"/>
    </row>
    <row r="93" spans="1:66" s="2" customFormat="1" x14ac:dyDescent="0.3">
      <c r="A93" s="46" t="s">
        <v>204</v>
      </c>
      <c r="B93" s="14" t="s">
        <v>63</v>
      </c>
      <c r="C93" s="29">
        <v>39</v>
      </c>
      <c r="D93" s="29">
        <v>2</v>
      </c>
      <c r="E93" s="29">
        <v>1959</v>
      </c>
      <c r="F93" s="29">
        <v>27</v>
      </c>
      <c r="G93" s="29">
        <v>15983</v>
      </c>
      <c r="H93" s="29">
        <v>586</v>
      </c>
      <c r="I93" s="29">
        <v>30751</v>
      </c>
      <c r="J93" s="29">
        <v>1206</v>
      </c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>
        <v>20917</v>
      </c>
      <c r="AB93" s="29">
        <v>923</v>
      </c>
      <c r="AC93" s="29">
        <v>21372</v>
      </c>
      <c r="AD93" s="29">
        <v>1382</v>
      </c>
      <c r="AE93" s="29">
        <v>5246</v>
      </c>
      <c r="AF93" s="29">
        <v>384</v>
      </c>
      <c r="AI93" s="29"/>
      <c r="AJ93" s="29"/>
      <c r="AK93" s="29"/>
      <c r="AL93" s="29"/>
      <c r="AM93" s="14"/>
      <c r="AN93" s="14"/>
      <c r="AO93" s="14"/>
      <c r="AP93" s="14"/>
      <c r="AQ93" s="29"/>
      <c r="AR93" s="29"/>
      <c r="AS93" s="29"/>
      <c r="AT93" s="29"/>
      <c r="AV93" s="14"/>
      <c r="AW93" s="14"/>
      <c r="AX93" s="14"/>
      <c r="AY93" s="29"/>
      <c r="AZ93" s="29"/>
      <c r="BA93" s="29"/>
      <c r="BB93" s="29"/>
      <c r="BC93" s="29"/>
      <c r="BD93" s="29"/>
      <c r="BE93" s="29"/>
      <c r="BF93" s="29"/>
      <c r="BH93" s="29"/>
      <c r="BI93" s="29"/>
      <c r="BJ93" s="29"/>
      <c r="BK93" s="29"/>
      <c r="BL93" s="29"/>
      <c r="BM93" s="29"/>
      <c r="BN93" s="29"/>
    </row>
    <row r="94" spans="1:66" s="2" customFormat="1" x14ac:dyDescent="0.3">
      <c r="A94" s="46" t="s">
        <v>143</v>
      </c>
      <c r="B94" s="14" t="s">
        <v>63</v>
      </c>
      <c r="C94" s="29">
        <v>6396</v>
      </c>
      <c r="D94" s="29">
        <v>125</v>
      </c>
      <c r="E94" s="29">
        <v>9562</v>
      </c>
      <c r="F94" s="29">
        <v>475</v>
      </c>
      <c r="G94" s="29">
        <v>20930</v>
      </c>
      <c r="H94" s="29">
        <v>1090</v>
      </c>
      <c r="I94" s="29">
        <v>13051</v>
      </c>
      <c r="J94" s="29">
        <v>702</v>
      </c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>
        <v>17472</v>
      </c>
      <c r="AB94" s="29">
        <v>1193</v>
      </c>
      <c r="AC94" s="29">
        <v>6831</v>
      </c>
      <c r="AD94" s="29">
        <v>498</v>
      </c>
      <c r="AE94" s="29">
        <v>6337</v>
      </c>
      <c r="AF94" s="29">
        <v>520</v>
      </c>
      <c r="AI94" s="29"/>
      <c r="AJ94" s="29"/>
      <c r="AK94" s="29"/>
      <c r="AL94" s="29"/>
      <c r="AM94" s="14"/>
      <c r="AN94" s="14"/>
      <c r="AO94" s="14"/>
      <c r="AP94" s="14"/>
      <c r="AQ94" s="29">
        <v>69433</v>
      </c>
      <c r="AR94" s="29">
        <v>4260</v>
      </c>
      <c r="AS94" s="29">
        <v>51960</v>
      </c>
      <c r="AT94" s="29">
        <v>3508</v>
      </c>
      <c r="AV94" s="14"/>
      <c r="AW94" s="14"/>
      <c r="AX94" s="14"/>
      <c r="AY94" s="29"/>
      <c r="AZ94" s="29"/>
      <c r="BA94" s="29"/>
      <c r="BB94" s="29"/>
      <c r="BC94" s="29">
        <v>125112</v>
      </c>
      <c r="BD94" s="29">
        <v>7614</v>
      </c>
      <c r="BE94" s="29">
        <v>30511</v>
      </c>
      <c r="BF94" s="29">
        <v>4448</v>
      </c>
      <c r="BH94" s="29"/>
      <c r="BI94" s="29"/>
      <c r="BJ94" s="29"/>
      <c r="BK94" s="29"/>
      <c r="BL94" s="29"/>
      <c r="BM94" s="29"/>
      <c r="BN94" s="29"/>
    </row>
    <row r="95" spans="1:66" s="2" customFormat="1" ht="15" x14ac:dyDescent="0.3">
      <c r="A95" s="46" t="s">
        <v>160</v>
      </c>
      <c r="B95" s="14" t="s">
        <v>63</v>
      </c>
      <c r="C95" s="29">
        <v>12967</v>
      </c>
      <c r="D95" s="29">
        <v>131</v>
      </c>
      <c r="E95" s="29">
        <v>12883</v>
      </c>
      <c r="F95" s="29">
        <v>228</v>
      </c>
      <c r="G95" s="29">
        <v>29770</v>
      </c>
      <c r="H95" s="29">
        <v>902</v>
      </c>
      <c r="I95" s="29">
        <v>31856</v>
      </c>
      <c r="J95" s="29">
        <v>800</v>
      </c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>
        <v>24479</v>
      </c>
      <c r="AB95" s="29">
        <v>775</v>
      </c>
      <c r="AC95" s="29">
        <v>18252</v>
      </c>
      <c r="AD95" s="29">
        <v>517</v>
      </c>
      <c r="AE95" s="29">
        <v>17290</v>
      </c>
      <c r="AF95" s="29">
        <v>460</v>
      </c>
      <c r="AI95" s="29"/>
      <c r="AJ95" s="29"/>
      <c r="AK95" s="29"/>
      <c r="AL95" s="29"/>
      <c r="AM95" s="14"/>
      <c r="AN95" s="14"/>
      <c r="AO95" s="14"/>
      <c r="AP95" s="14"/>
      <c r="AQ95" s="29">
        <v>14105</v>
      </c>
      <c r="AR95" s="29">
        <v>388</v>
      </c>
      <c r="AS95" s="29">
        <v>30017</v>
      </c>
      <c r="AT95" s="29">
        <v>912</v>
      </c>
      <c r="AV95" s="14"/>
      <c r="AW95" s="14"/>
      <c r="AX95" s="14"/>
      <c r="AY95" s="29"/>
      <c r="AZ95" s="29"/>
      <c r="BA95" s="29"/>
      <c r="BB95" s="29"/>
      <c r="BC95" s="29">
        <v>49570</v>
      </c>
      <c r="BD95" s="29">
        <v>1655</v>
      </c>
      <c r="BE95" s="29">
        <v>21651</v>
      </c>
      <c r="BF95" s="29">
        <v>1234</v>
      </c>
      <c r="BH95" s="29"/>
      <c r="BI95" s="29"/>
      <c r="BJ95" s="29"/>
      <c r="BK95" s="29"/>
      <c r="BL95" s="29"/>
      <c r="BM95" s="29"/>
      <c r="BN95" s="29"/>
    </row>
    <row r="96" spans="1:66" s="2" customFormat="1" ht="15" x14ac:dyDescent="0.3">
      <c r="A96" s="46" t="s">
        <v>161</v>
      </c>
      <c r="B96" s="14" t="s">
        <v>63</v>
      </c>
      <c r="C96" s="29">
        <v>12194</v>
      </c>
      <c r="D96" s="29">
        <v>76</v>
      </c>
      <c r="E96" s="29">
        <v>3003</v>
      </c>
      <c r="F96" s="29">
        <v>27</v>
      </c>
      <c r="G96" s="29">
        <v>13613</v>
      </c>
      <c r="H96" s="29">
        <v>217</v>
      </c>
      <c r="I96" s="29">
        <v>10133</v>
      </c>
      <c r="J96" s="29">
        <v>108</v>
      </c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>
        <v>12909</v>
      </c>
      <c r="AB96" s="29">
        <v>263</v>
      </c>
      <c r="AC96" s="29">
        <v>17478</v>
      </c>
      <c r="AD96" s="29">
        <v>366</v>
      </c>
      <c r="AE96" s="29">
        <v>22503</v>
      </c>
      <c r="AF96" s="29">
        <v>567</v>
      </c>
      <c r="AI96" s="29"/>
      <c r="AJ96" s="29"/>
      <c r="AK96" s="29"/>
      <c r="AL96" s="29"/>
      <c r="AM96" s="14"/>
      <c r="AN96" s="14"/>
      <c r="AO96" s="14"/>
      <c r="AP96" s="14"/>
      <c r="AQ96" s="29">
        <v>14033</v>
      </c>
      <c r="AR96" s="29">
        <v>327</v>
      </c>
      <c r="AS96" s="29">
        <v>6584</v>
      </c>
      <c r="AT96" s="29">
        <v>173</v>
      </c>
      <c r="AV96" s="14"/>
      <c r="AW96" s="14"/>
      <c r="AX96" s="14"/>
      <c r="AY96" s="29"/>
      <c r="AZ96" s="29"/>
      <c r="BA96" s="29"/>
      <c r="BB96" s="29"/>
      <c r="BC96" s="29">
        <v>13351</v>
      </c>
      <c r="BD96" s="29">
        <v>408</v>
      </c>
      <c r="BE96" s="29">
        <v>21040</v>
      </c>
      <c r="BF96" s="29">
        <v>854</v>
      </c>
      <c r="BH96" s="29"/>
      <c r="BI96" s="29"/>
      <c r="BJ96" s="29"/>
      <c r="BK96" s="29"/>
      <c r="BL96" s="29"/>
      <c r="BM96" s="29"/>
      <c r="BN96" s="29"/>
    </row>
    <row r="97" spans="1:66" s="2" customFormat="1" x14ac:dyDescent="0.3">
      <c r="A97" s="46" t="s">
        <v>66</v>
      </c>
      <c r="B97" s="14" t="s">
        <v>63</v>
      </c>
      <c r="C97" s="29">
        <v>5612</v>
      </c>
      <c r="D97" s="29">
        <v>197</v>
      </c>
      <c r="E97" s="29">
        <v>3081</v>
      </c>
      <c r="F97" s="29">
        <v>96</v>
      </c>
      <c r="G97" s="29">
        <v>2522</v>
      </c>
      <c r="H97" s="29">
        <v>189</v>
      </c>
      <c r="I97" s="29">
        <v>6474</v>
      </c>
      <c r="J97" s="29">
        <v>159</v>
      </c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>
        <v>1378</v>
      </c>
      <c r="AB97" s="29">
        <v>54</v>
      </c>
      <c r="AC97" s="29">
        <v>617</v>
      </c>
      <c r="AD97" s="29">
        <v>38</v>
      </c>
      <c r="AE97" s="29">
        <v>260</v>
      </c>
      <c r="AF97" s="29">
        <v>8</v>
      </c>
      <c r="AI97" s="29"/>
      <c r="AJ97" s="29"/>
      <c r="AK97" s="29"/>
      <c r="AL97" s="29"/>
      <c r="AM97" s="14"/>
      <c r="AN97" s="14"/>
      <c r="AO97" s="14"/>
      <c r="AP97" s="14"/>
      <c r="AQ97" s="29">
        <v>2146</v>
      </c>
      <c r="AR97" s="29">
        <v>124</v>
      </c>
      <c r="AS97" s="29"/>
      <c r="AT97" s="29"/>
      <c r="AV97" s="29"/>
      <c r="AW97" s="29"/>
      <c r="AX97" s="29"/>
      <c r="AY97" s="29"/>
      <c r="AZ97" s="29"/>
      <c r="BA97" s="29"/>
      <c r="BB97" s="29"/>
      <c r="BC97" s="29">
        <v>17160</v>
      </c>
      <c r="BD97" s="29">
        <v>508</v>
      </c>
      <c r="BE97" s="29"/>
      <c r="BF97" s="29" t="s">
        <v>79</v>
      </c>
      <c r="BH97" s="14"/>
      <c r="BI97" s="14"/>
      <c r="BJ97" s="14"/>
      <c r="BK97" s="29"/>
      <c r="BL97" s="29"/>
      <c r="BM97" s="29"/>
      <c r="BN97" s="29"/>
    </row>
    <row r="98" spans="1:66" s="2" customFormat="1" x14ac:dyDescent="0.3">
      <c r="A98" s="46" t="s">
        <v>144</v>
      </c>
      <c r="B98" s="14" t="s">
        <v>63</v>
      </c>
      <c r="C98" s="29">
        <v>20871</v>
      </c>
      <c r="D98" s="29">
        <v>40</v>
      </c>
      <c r="E98" s="29">
        <v>24649</v>
      </c>
      <c r="F98" s="29">
        <v>192</v>
      </c>
      <c r="G98" s="29">
        <v>44434</v>
      </c>
      <c r="H98" s="29">
        <v>278</v>
      </c>
      <c r="I98" s="29">
        <v>30400</v>
      </c>
      <c r="J98" s="29">
        <v>111</v>
      </c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>
        <v>29308</v>
      </c>
      <c r="AB98" s="29">
        <v>208</v>
      </c>
      <c r="AC98" s="29">
        <v>41483</v>
      </c>
      <c r="AD98" s="29">
        <v>258</v>
      </c>
      <c r="AE98" s="29">
        <v>51051</v>
      </c>
      <c r="AF98" s="29">
        <v>291</v>
      </c>
      <c r="AI98" s="29"/>
      <c r="AJ98" s="29"/>
      <c r="AK98" s="29"/>
      <c r="AL98" s="29"/>
      <c r="AM98" s="14"/>
      <c r="AN98" s="14"/>
      <c r="AO98" s="14"/>
      <c r="AP98" s="14"/>
      <c r="AQ98" s="29">
        <v>29848</v>
      </c>
      <c r="AR98" s="29">
        <v>185</v>
      </c>
      <c r="AS98" s="29">
        <v>36609</v>
      </c>
      <c r="AT98" s="29">
        <v>264</v>
      </c>
      <c r="AV98" s="29"/>
      <c r="AW98" s="29"/>
      <c r="AX98" s="29"/>
      <c r="AY98" s="29"/>
      <c r="AZ98" s="29"/>
      <c r="BA98" s="29"/>
      <c r="BB98" s="29"/>
      <c r="BC98" s="29">
        <v>33787</v>
      </c>
      <c r="BD98" s="29">
        <v>217</v>
      </c>
      <c r="BE98" s="29">
        <v>99963</v>
      </c>
      <c r="BF98" s="29">
        <v>902</v>
      </c>
      <c r="BH98" s="14"/>
      <c r="BI98" s="14"/>
      <c r="BJ98" s="14"/>
      <c r="BK98" s="29"/>
      <c r="BL98" s="29"/>
      <c r="BM98" s="29"/>
      <c r="BN98" s="29"/>
    </row>
    <row r="99" spans="1:66" s="2" customFormat="1" x14ac:dyDescent="0.3">
      <c r="A99" s="46" t="s">
        <v>52</v>
      </c>
      <c r="B99" s="14" t="s">
        <v>63</v>
      </c>
      <c r="C99" s="29"/>
      <c r="D99" s="29"/>
      <c r="E99" s="29"/>
      <c r="F99" s="29"/>
      <c r="G99" s="29"/>
      <c r="H99" s="29"/>
      <c r="I99" s="29">
        <v>1696</v>
      </c>
      <c r="J99" s="29">
        <v>62</v>
      </c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>
        <v>182</v>
      </c>
      <c r="AB99" s="29">
        <v>8</v>
      </c>
      <c r="AC99" s="29">
        <v>2327</v>
      </c>
      <c r="AD99" s="29">
        <v>139</v>
      </c>
      <c r="AE99" s="29">
        <v>91</v>
      </c>
      <c r="AF99" s="29">
        <v>7</v>
      </c>
      <c r="AI99" s="29"/>
      <c r="AJ99" s="29"/>
      <c r="AK99" s="29"/>
      <c r="AL99" s="29"/>
      <c r="AM99" s="14"/>
      <c r="AN99" s="14"/>
      <c r="AO99" s="14"/>
      <c r="AP99" s="14"/>
      <c r="AQ99" s="29">
        <v>149</v>
      </c>
      <c r="AR99" s="29">
        <v>10</v>
      </c>
      <c r="AS99" s="29">
        <v>305</v>
      </c>
      <c r="AT99" s="29">
        <v>6</v>
      </c>
      <c r="AV99" s="29"/>
      <c r="AW99" s="29"/>
      <c r="AX99" s="29"/>
      <c r="AY99" s="29"/>
      <c r="AZ99" s="29"/>
      <c r="BA99" s="29"/>
      <c r="BB99" s="29"/>
      <c r="BC99" s="29">
        <v>11934</v>
      </c>
      <c r="BD99" s="29">
        <v>71</v>
      </c>
      <c r="BE99" s="29">
        <v>1605</v>
      </c>
      <c r="BF99" s="29">
        <v>38</v>
      </c>
      <c r="BH99" s="14"/>
      <c r="BI99" s="14"/>
      <c r="BJ99" s="14"/>
      <c r="BK99" s="29"/>
      <c r="BL99" s="29"/>
      <c r="BM99" s="29"/>
      <c r="BN99" s="29"/>
    </row>
    <row r="100" spans="1:66" s="2" customFormat="1" ht="15" x14ac:dyDescent="0.3">
      <c r="A100" s="46" t="s">
        <v>162</v>
      </c>
      <c r="B100" s="14" t="s">
        <v>63</v>
      </c>
      <c r="C100" s="29">
        <v>2684</v>
      </c>
      <c r="D100" s="29">
        <v>170</v>
      </c>
      <c r="E100" s="29">
        <v>11213</v>
      </c>
      <c r="F100" s="29">
        <v>364</v>
      </c>
      <c r="G100" s="29">
        <v>14144</v>
      </c>
      <c r="H100" s="29">
        <v>400</v>
      </c>
      <c r="I100" s="29">
        <v>72351</v>
      </c>
      <c r="J100" s="29">
        <v>480</v>
      </c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>
        <v>13032</v>
      </c>
      <c r="AB100" s="29">
        <v>346</v>
      </c>
      <c r="AC100" s="29">
        <v>8859</v>
      </c>
      <c r="AD100" s="29">
        <v>322</v>
      </c>
      <c r="AE100" s="29">
        <v>34489</v>
      </c>
      <c r="AF100" s="29">
        <v>602</v>
      </c>
      <c r="AI100" s="29"/>
      <c r="AJ100" s="29"/>
      <c r="AK100" s="29"/>
      <c r="AL100" s="29"/>
      <c r="AM100" s="14"/>
      <c r="AN100" s="14"/>
      <c r="AO100" s="14"/>
      <c r="AP100" s="14"/>
      <c r="AQ100" s="29">
        <v>18674</v>
      </c>
      <c r="AR100" s="29">
        <v>633</v>
      </c>
      <c r="AS100" s="29">
        <v>16367</v>
      </c>
      <c r="AT100" s="29">
        <v>516</v>
      </c>
      <c r="AV100" s="29"/>
      <c r="AW100" s="29"/>
      <c r="AX100" s="29"/>
      <c r="AY100" s="29"/>
      <c r="AZ100" s="29"/>
      <c r="BA100" s="29"/>
      <c r="BB100" s="29"/>
      <c r="BC100" s="29">
        <v>9698</v>
      </c>
      <c r="BD100" s="29">
        <v>309</v>
      </c>
      <c r="BE100" s="29">
        <v>438</v>
      </c>
      <c r="BF100" s="29">
        <v>157</v>
      </c>
      <c r="BH100" s="14"/>
      <c r="BI100" s="14"/>
      <c r="BJ100" s="14"/>
      <c r="BK100" s="29"/>
      <c r="BL100" s="29"/>
      <c r="BM100" s="29"/>
      <c r="BN100" s="29"/>
    </row>
    <row r="101" spans="1:66" s="2" customFormat="1" x14ac:dyDescent="0.3">
      <c r="A101" s="46" t="s">
        <v>163</v>
      </c>
      <c r="B101" s="14" t="s">
        <v>63</v>
      </c>
      <c r="C101" s="29">
        <v>5440</v>
      </c>
      <c r="D101" s="29">
        <v>38</v>
      </c>
      <c r="E101" s="29">
        <v>28900</v>
      </c>
      <c r="F101" s="29">
        <v>229</v>
      </c>
      <c r="G101" s="29">
        <v>25142</v>
      </c>
      <c r="H101" s="29">
        <v>336</v>
      </c>
      <c r="I101" s="29">
        <v>79882</v>
      </c>
      <c r="J101" s="29">
        <v>687</v>
      </c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>
        <v>9496</v>
      </c>
      <c r="AB101" s="29">
        <v>79</v>
      </c>
      <c r="AC101" s="29">
        <v>36471</v>
      </c>
      <c r="AD101" s="29">
        <v>340</v>
      </c>
      <c r="AE101" s="29"/>
      <c r="AF101" s="29"/>
      <c r="AI101" s="29"/>
      <c r="AJ101" s="29"/>
      <c r="AK101" s="29"/>
      <c r="AL101" s="29"/>
      <c r="AM101" s="14"/>
      <c r="AN101" s="14"/>
      <c r="AO101" s="14"/>
      <c r="AP101" s="14"/>
      <c r="AQ101" s="29">
        <v>5915</v>
      </c>
      <c r="AR101" s="29">
        <v>57</v>
      </c>
      <c r="AS101" s="29">
        <v>17615</v>
      </c>
      <c r="AT101" s="29">
        <v>181</v>
      </c>
      <c r="AV101" s="29"/>
      <c r="AW101" s="29"/>
      <c r="AX101" s="29"/>
      <c r="AY101" s="29"/>
      <c r="AZ101" s="29"/>
      <c r="BA101" s="29"/>
      <c r="BB101" s="29"/>
      <c r="BC101" s="29">
        <v>10699</v>
      </c>
      <c r="BD101" s="29">
        <v>127</v>
      </c>
      <c r="BE101" s="29">
        <v>2112</v>
      </c>
      <c r="BF101" s="29">
        <v>26</v>
      </c>
      <c r="BH101" s="14"/>
      <c r="BI101" s="14"/>
      <c r="BJ101" s="14"/>
      <c r="BK101" s="29"/>
      <c r="BL101" s="29"/>
      <c r="BM101" s="29"/>
      <c r="BN101" s="29"/>
    </row>
    <row r="102" spans="1:66" s="2" customFormat="1" x14ac:dyDescent="0.3">
      <c r="A102" s="46" t="s">
        <v>155</v>
      </c>
      <c r="B102" s="14" t="s">
        <v>63</v>
      </c>
      <c r="C102" s="29">
        <v>2574</v>
      </c>
      <c r="D102" s="29">
        <v>71</v>
      </c>
      <c r="E102" s="29">
        <v>5259</v>
      </c>
      <c r="F102" s="29">
        <v>151</v>
      </c>
      <c r="G102" s="29">
        <v>15515</v>
      </c>
      <c r="H102" s="29">
        <v>309</v>
      </c>
      <c r="I102" s="29">
        <v>15015</v>
      </c>
      <c r="J102" s="29">
        <v>253</v>
      </c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>
        <v>31440</v>
      </c>
      <c r="AB102" s="29">
        <v>668</v>
      </c>
      <c r="AC102" s="29">
        <v>23595</v>
      </c>
      <c r="AD102" s="29">
        <v>533</v>
      </c>
      <c r="AE102" s="29">
        <v>17862</v>
      </c>
      <c r="AF102" s="29">
        <v>326</v>
      </c>
      <c r="AI102" s="29"/>
      <c r="AJ102" s="29"/>
      <c r="AK102" s="29"/>
      <c r="AL102" s="29"/>
      <c r="AM102" s="14"/>
      <c r="AN102" s="14"/>
      <c r="AO102" s="14"/>
      <c r="AP102" s="14"/>
      <c r="AQ102" s="29">
        <v>27222</v>
      </c>
      <c r="AR102" s="29">
        <v>513</v>
      </c>
      <c r="AS102" s="29">
        <v>7098</v>
      </c>
      <c r="AT102" s="29">
        <v>213</v>
      </c>
      <c r="AV102" s="29"/>
      <c r="AW102" s="29"/>
      <c r="AX102" s="29"/>
      <c r="AY102" s="29"/>
      <c r="AZ102" s="29"/>
      <c r="BA102" s="29"/>
      <c r="BB102" s="29"/>
      <c r="BC102" s="29">
        <v>11713</v>
      </c>
      <c r="BD102" s="29">
        <v>358</v>
      </c>
      <c r="BE102" s="29">
        <v>7007</v>
      </c>
      <c r="BF102" s="29">
        <v>155</v>
      </c>
      <c r="BH102" s="14"/>
      <c r="BI102" s="14"/>
      <c r="BJ102" s="14"/>
      <c r="BK102" s="29"/>
      <c r="BL102" s="29"/>
      <c r="BM102" s="29"/>
      <c r="BN102" s="29"/>
    </row>
    <row r="103" spans="1:66" s="2" customFormat="1" x14ac:dyDescent="0.3">
      <c r="A103" s="46" t="s">
        <v>218</v>
      </c>
      <c r="B103" s="14" t="s">
        <v>63</v>
      </c>
      <c r="C103" s="29">
        <f>234+1001</f>
        <v>1235</v>
      </c>
      <c r="D103" s="29">
        <f>4+47</f>
        <v>51</v>
      </c>
      <c r="E103" s="29">
        <v>2301</v>
      </c>
      <c r="F103" s="29">
        <v>192</v>
      </c>
      <c r="G103" s="29">
        <v>8034</v>
      </c>
      <c r="H103" s="29">
        <v>284</v>
      </c>
      <c r="I103" s="29">
        <v>2223</v>
      </c>
      <c r="J103" s="29">
        <v>104</v>
      </c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I103" s="29"/>
      <c r="AJ103" s="29"/>
      <c r="AK103" s="29"/>
      <c r="AL103" s="29"/>
      <c r="AM103" s="14"/>
      <c r="AN103" s="14"/>
      <c r="AO103" s="14"/>
      <c r="AP103" s="14"/>
      <c r="AQ103" s="29"/>
      <c r="AR103" s="29"/>
      <c r="AS103" s="29"/>
      <c r="AT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H103" s="14"/>
      <c r="BI103" s="14"/>
      <c r="BJ103" s="14"/>
      <c r="BK103" s="29"/>
      <c r="BL103" s="29"/>
      <c r="BM103" s="29"/>
      <c r="BN103" s="29"/>
    </row>
    <row r="104" spans="1:66" s="2" customFormat="1" x14ac:dyDescent="0.3">
      <c r="A104" s="46" t="s">
        <v>47</v>
      </c>
      <c r="B104" s="14" t="s">
        <v>63</v>
      </c>
      <c r="C104" s="29"/>
      <c r="D104" s="29"/>
      <c r="E104" s="29">
        <v>1287</v>
      </c>
      <c r="F104" s="29">
        <v>120</v>
      </c>
      <c r="G104" s="29"/>
      <c r="H104" s="29"/>
      <c r="I104" s="29">
        <v>1196</v>
      </c>
      <c r="J104" s="29">
        <v>121</v>
      </c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>
        <v>533</v>
      </c>
      <c r="AB104" s="29">
        <v>65</v>
      </c>
      <c r="AC104" s="29">
        <v>1040</v>
      </c>
      <c r="AD104" s="29">
        <v>140</v>
      </c>
      <c r="AE104" s="29">
        <v>2132</v>
      </c>
      <c r="AF104" s="29">
        <v>189</v>
      </c>
      <c r="AI104" s="29"/>
      <c r="AJ104" s="29"/>
      <c r="AK104" s="29"/>
      <c r="AL104" s="29"/>
      <c r="AM104" s="14"/>
      <c r="AN104" s="14"/>
      <c r="AO104" s="14"/>
      <c r="AP104" s="14"/>
      <c r="AQ104" s="29"/>
      <c r="AR104" s="29">
        <v>260</v>
      </c>
      <c r="AS104" s="29"/>
      <c r="AT104" s="29"/>
      <c r="AV104" s="29"/>
      <c r="AW104" s="29"/>
      <c r="AX104" s="29"/>
      <c r="AY104" s="29"/>
      <c r="AZ104" s="29"/>
      <c r="BA104" s="29"/>
      <c r="BB104" s="29"/>
      <c r="BC104" s="29">
        <v>2405</v>
      </c>
      <c r="BD104" s="29">
        <v>199</v>
      </c>
      <c r="BE104" s="29">
        <v>6604</v>
      </c>
      <c r="BF104" s="29">
        <v>555</v>
      </c>
      <c r="BH104" s="14"/>
      <c r="BI104" s="14"/>
      <c r="BJ104" s="14"/>
      <c r="BK104" s="29"/>
      <c r="BL104" s="29"/>
      <c r="BM104" s="29"/>
      <c r="BN104" s="29"/>
    </row>
    <row r="105" spans="1:66" s="2" customFormat="1" ht="15" customHeight="1" x14ac:dyDescent="0.3">
      <c r="A105" s="46" t="s">
        <v>43</v>
      </c>
      <c r="B105" s="14" t="s">
        <v>63</v>
      </c>
      <c r="C105" s="29"/>
      <c r="D105" s="29"/>
      <c r="E105" s="29">
        <v>17986</v>
      </c>
      <c r="F105" s="29">
        <v>1248</v>
      </c>
      <c r="G105" s="29">
        <v>17309</v>
      </c>
      <c r="H105" s="29">
        <v>1069</v>
      </c>
      <c r="I105" s="29">
        <v>17108</v>
      </c>
      <c r="J105" s="29">
        <v>1243</v>
      </c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>
        <v>17764</v>
      </c>
      <c r="AB105" s="29">
        <v>1349</v>
      </c>
      <c r="AC105" s="29">
        <v>8755</v>
      </c>
      <c r="AD105" s="29">
        <v>779</v>
      </c>
      <c r="AE105" s="29">
        <v>27566</v>
      </c>
      <c r="AF105" s="29">
        <v>1413</v>
      </c>
      <c r="AI105" s="29"/>
      <c r="AJ105" s="29"/>
      <c r="AK105" s="29"/>
      <c r="AL105" s="29"/>
      <c r="AM105" s="14"/>
      <c r="AN105" s="14"/>
      <c r="AO105" s="14"/>
      <c r="AP105" s="14"/>
      <c r="AQ105" s="29">
        <v>13708</v>
      </c>
      <c r="AR105" s="29">
        <v>899</v>
      </c>
      <c r="AS105" s="29">
        <v>14716</v>
      </c>
      <c r="AT105" s="29">
        <v>1225</v>
      </c>
      <c r="AV105" s="29"/>
      <c r="AW105" s="29"/>
      <c r="AX105" s="29"/>
      <c r="AY105" s="29"/>
      <c r="AZ105" s="29"/>
      <c r="BA105" s="29"/>
      <c r="BB105" s="29"/>
      <c r="BC105" s="29">
        <v>13858</v>
      </c>
      <c r="BD105" s="29">
        <v>1141</v>
      </c>
      <c r="BE105" s="29">
        <v>35505</v>
      </c>
      <c r="BF105" s="29">
        <v>1115</v>
      </c>
      <c r="BH105" s="14"/>
      <c r="BI105" s="14"/>
      <c r="BJ105" s="14"/>
      <c r="BK105" s="29"/>
      <c r="BL105" s="29"/>
      <c r="BM105" s="29"/>
      <c r="BN105" s="29"/>
    </row>
    <row r="106" spans="1:66" s="2" customFormat="1" x14ac:dyDescent="0.3">
      <c r="A106" s="46" t="s">
        <v>94</v>
      </c>
      <c r="B106" s="14" t="s">
        <v>63</v>
      </c>
      <c r="C106" s="29">
        <v>76765</v>
      </c>
      <c r="D106" s="29">
        <v>428</v>
      </c>
      <c r="E106" s="29">
        <v>137163</v>
      </c>
      <c r="F106" s="29">
        <v>818</v>
      </c>
      <c r="G106" s="29">
        <v>64081</v>
      </c>
      <c r="H106" s="29">
        <v>341</v>
      </c>
      <c r="I106" s="29">
        <v>69316</v>
      </c>
      <c r="J106" s="29">
        <v>486</v>
      </c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>
        <v>48896</v>
      </c>
      <c r="AB106" s="29">
        <v>418</v>
      </c>
      <c r="AC106" s="29">
        <v>65162</v>
      </c>
      <c r="AD106" s="29">
        <v>352</v>
      </c>
      <c r="AE106" s="29">
        <v>46462</v>
      </c>
      <c r="AF106" s="29">
        <v>280</v>
      </c>
      <c r="AI106" s="29"/>
      <c r="AJ106" s="29"/>
      <c r="AK106" s="29"/>
      <c r="AL106" s="29"/>
      <c r="AM106" s="14"/>
      <c r="AN106" s="14"/>
      <c r="AO106" s="14"/>
      <c r="AP106" s="14"/>
      <c r="AQ106" s="29">
        <v>12272</v>
      </c>
      <c r="AR106" s="29">
        <v>80</v>
      </c>
      <c r="AS106" s="29">
        <v>14196</v>
      </c>
      <c r="AT106" s="29">
        <v>70</v>
      </c>
      <c r="AV106" s="14"/>
      <c r="AW106" s="14"/>
      <c r="AX106" s="14"/>
      <c r="AY106" s="29"/>
      <c r="AZ106" s="29"/>
      <c r="BA106" s="29"/>
      <c r="BB106" s="29"/>
      <c r="BC106" s="29">
        <v>13650</v>
      </c>
      <c r="BD106" s="29">
        <v>84</v>
      </c>
      <c r="BE106" s="29">
        <v>11926</v>
      </c>
      <c r="BF106" s="29">
        <v>168</v>
      </c>
      <c r="BH106" s="14"/>
      <c r="BI106" s="14"/>
      <c r="BJ106" s="14"/>
      <c r="BK106" s="29"/>
      <c r="BL106" s="29"/>
      <c r="BM106" s="29"/>
      <c r="BN106" s="29"/>
    </row>
    <row r="107" spans="1:66" s="2" customFormat="1" ht="15" customHeight="1" x14ac:dyDescent="0.3">
      <c r="A107" s="46" t="s">
        <v>44</v>
      </c>
      <c r="B107" s="14" t="s">
        <v>63</v>
      </c>
      <c r="C107" s="29">
        <v>4771</v>
      </c>
      <c r="D107" s="29">
        <v>102</v>
      </c>
      <c r="E107" s="29">
        <v>780</v>
      </c>
      <c r="F107" s="29">
        <v>15</v>
      </c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>
        <v>8755</v>
      </c>
      <c r="AB107" s="29">
        <v>17</v>
      </c>
      <c r="AC107" s="29">
        <v>11303</v>
      </c>
      <c r="AD107" s="29">
        <v>250</v>
      </c>
      <c r="AE107" s="29">
        <v>6708</v>
      </c>
      <c r="AF107" s="29">
        <v>240</v>
      </c>
      <c r="AI107" s="29"/>
      <c r="AJ107" s="29"/>
      <c r="AK107" s="29"/>
      <c r="AL107" s="29"/>
      <c r="AM107" s="14"/>
      <c r="AN107" s="14"/>
      <c r="AO107" s="14"/>
      <c r="AP107" s="14"/>
      <c r="AQ107" s="29">
        <v>2418</v>
      </c>
      <c r="AR107" s="29">
        <v>86</v>
      </c>
      <c r="AS107" s="29">
        <v>14898</v>
      </c>
      <c r="AT107" s="29">
        <v>267</v>
      </c>
      <c r="AV107" s="14"/>
      <c r="AW107" s="14"/>
      <c r="AX107" s="14"/>
      <c r="AY107" s="29"/>
      <c r="AZ107" s="29"/>
      <c r="BA107" s="29"/>
      <c r="BB107" s="29"/>
      <c r="BC107" s="29">
        <v>6032</v>
      </c>
      <c r="BD107" s="29">
        <v>88</v>
      </c>
      <c r="BE107" s="29">
        <v>19415</v>
      </c>
      <c r="BF107" s="29">
        <v>198</v>
      </c>
      <c r="BH107" s="14"/>
      <c r="BI107" s="14"/>
      <c r="BJ107" s="14"/>
      <c r="BK107" s="29"/>
      <c r="BL107" s="29"/>
      <c r="BM107" s="29"/>
      <c r="BN107" s="29"/>
    </row>
    <row r="108" spans="1:66" s="2" customFormat="1" ht="15" customHeight="1" x14ac:dyDescent="0.3">
      <c r="A108" s="46" t="s">
        <v>147</v>
      </c>
      <c r="B108" s="14" t="s">
        <v>63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I108" s="29"/>
      <c r="AJ108" s="29"/>
      <c r="AK108" s="29"/>
      <c r="AL108" s="29"/>
      <c r="AM108" s="14"/>
      <c r="AN108" s="14"/>
      <c r="AO108" s="14"/>
      <c r="AP108" s="14"/>
      <c r="AQ108" s="29"/>
      <c r="AR108" s="29"/>
      <c r="AS108" s="29"/>
      <c r="AT108" s="29"/>
      <c r="AV108" s="14"/>
      <c r="AW108" s="14"/>
      <c r="AX108" s="14"/>
      <c r="AY108" s="29"/>
      <c r="AZ108" s="29"/>
      <c r="BA108" s="29"/>
      <c r="BB108" s="29"/>
      <c r="BC108" s="29">
        <v>22035</v>
      </c>
      <c r="BD108" s="29">
        <v>319</v>
      </c>
      <c r="BE108" s="29">
        <v>10237</v>
      </c>
      <c r="BF108" s="29">
        <v>15</v>
      </c>
      <c r="BH108" s="14"/>
      <c r="BI108" s="14"/>
      <c r="BJ108" s="14"/>
      <c r="BK108" s="29"/>
      <c r="BL108" s="29"/>
      <c r="BM108" s="29"/>
      <c r="BN108" s="29"/>
    </row>
    <row r="109" spans="1:66" s="2" customFormat="1" x14ac:dyDescent="0.3">
      <c r="A109" s="46" t="s">
        <v>49</v>
      </c>
      <c r="B109" s="14" t="s">
        <v>63</v>
      </c>
      <c r="C109" s="29">
        <v>370</v>
      </c>
      <c r="D109" s="29">
        <v>96</v>
      </c>
      <c r="E109" s="29">
        <v>2977</v>
      </c>
      <c r="F109" s="29">
        <v>1580</v>
      </c>
      <c r="G109" s="29">
        <v>1781</v>
      </c>
      <c r="H109" s="29">
        <v>905</v>
      </c>
      <c r="I109" s="29">
        <v>123</v>
      </c>
      <c r="J109" s="29">
        <v>317</v>
      </c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>
        <v>6</v>
      </c>
      <c r="AB109" s="29">
        <v>2</v>
      </c>
      <c r="AC109" s="29">
        <v>39</v>
      </c>
      <c r="AD109" s="29">
        <v>11</v>
      </c>
      <c r="AE109" s="29">
        <v>748</v>
      </c>
      <c r="AF109" s="29">
        <v>295</v>
      </c>
      <c r="AH109" s="29"/>
      <c r="AI109" s="29"/>
      <c r="AJ109" s="29"/>
      <c r="AK109" s="29"/>
      <c r="AL109" s="29"/>
      <c r="AM109" s="14"/>
      <c r="AN109" s="14"/>
      <c r="AO109" s="14"/>
      <c r="AP109" s="14"/>
      <c r="AQ109" s="29">
        <v>71</v>
      </c>
      <c r="AR109" s="29">
        <v>30</v>
      </c>
      <c r="AS109" s="29">
        <v>1098</v>
      </c>
      <c r="AT109" s="29">
        <v>846</v>
      </c>
      <c r="AV109" s="14"/>
      <c r="AW109" s="14"/>
      <c r="AX109" s="14"/>
      <c r="AY109" s="29"/>
      <c r="AZ109" s="29"/>
      <c r="BA109" s="29"/>
      <c r="BB109" s="29"/>
      <c r="BC109" s="29">
        <v>1430</v>
      </c>
      <c r="BD109" s="29">
        <v>1259</v>
      </c>
      <c r="BE109" s="29">
        <v>4849</v>
      </c>
      <c r="BF109" s="29">
        <v>1864</v>
      </c>
      <c r="BH109" s="14"/>
      <c r="BI109" s="14"/>
      <c r="BJ109" s="14"/>
      <c r="BK109" s="29"/>
      <c r="BL109" s="29"/>
      <c r="BM109" s="29"/>
      <c r="BN109" s="29"/>
    </row>
    <row r="110" spans="1:66" s="2" customFormat="1" x14ac:dyDescent="0.3">
      <c r="A110" s="46" t="s">
        <v>164</v>
      </c>
      <c r="B110" s="14" t="s">
        <v>63</v>
      </c>
      <c r="C110" s="29">
        <v>305</v>
      </c>
      <c r="D110" s="29">
        <v>18</v>
      </c>
      <c r="E110" s="29">
        <v>13</v>
      </c>
      <c r="F110" s="29">
        <v>33</v>
      </c>
      <c r="G110" s="29">
        <v>351</v>
      </c>
      <c r="H110" s="29">
        <v>79</v>
      </c>
      <c r="I110" s="29">
        <v>805</v>
      </c>
      <c r="J110" s="29">
        <v>51</v>
      </c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>
        <v>5960</v>
      </c>
      <c r="AB110" s="29">
        <v>433</v>
      </c>
      <c r="AC110" s="29">
        <v>689</v>
      </c>
      <c r="AD110" s="29">
        <v>92</v>
      </c>
      <c r="AE110" s="29">
        <v>6513</v>
      </c>
      <c r="AF110" s="29">
        <v>230</v>
      </c>
      <c r="AH110" s="29"/>
      <c r="AI110" s="29"/>
      <c r="AJ110" s="29"/>
      <c r="AK110" s="29"/>
      <c r="AL110" s="29"/>
      <c r="AM110" s="14"/>
      <c r="AN110" s="14"/>
      <c r="AO110" s="14"/>
      <c r="AP110" s="14"/>
      <c r="AQ110" s="29">
        <v>12584</v>
      </c>
      <c r="AR110" s="29">
        <v>718</v>
      </c>
      <c r="AS110" s="29">
        <v>6564</v>
      </c>
      <c r="AT110" s="29">
        <v>449</v>
      </c>
      <c r="AV110" s="14"/>
      <c r="AW110" s="14"/>
      <c r="AX110" s="14"/>
      <c r="AY110" s="29"/>
      <c r="AZ110" s="29"/>
      <c r="BA110" s="29"/>
      <c r="BB110" s="29"/>
      <c r="BC110" s="29">
        <v>5746</v>
      </c>
      <c r="BD110" s="29">
        <v>214</v>
      </c>
      <c r="BE110" s="29">
        <v>13234</v>
      </c>
      <c r="BF110" s="29">
        <v>998</v>
      </c>
      <c r="BH110" s="14"/>
      <c r="BI110" s="14"/>
      <c r="BJ110" s="14"/>
      <c r="BK110" s="29"/>
      <c r="BL110" s="29"/>
      <c r="BM110" s="29"/>
      <c r="BN110" s="29"/>
    </row>
    <row r="111" spans="1:66" s="2" customFormat="1" x14ac:dyDescent="0.3">
      <c r="A111" s="46" t="s">
        <v>74</v>
      </c>
      <c r="B111" s="14" t="s">
        <v>63</v>
      </c>
      <c r="C111" s="29">
        <v>34092</v>
      </c>
      <c r="D111" s="29">
        <v>801</v>
      </c>
      <c r="E111" s="29">
        <v>20753</v>
      </c>
      <c r="F111" s="29">
        <v>662</v>
      </c>
      <c r="G111" s="29">
        <v>26942</v>
      </c>
      <c r="H111" s="29">
        <v>660</v>
      </c>
      <c r="I111" s="29">
        <v>21670</v>
      </c>
      <c r="J111" s="29">
        <v>491</v>
      </c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>
        <v>14982</v>
      </c>
      <c r="AB111" s="29">
        <v>672</v>
      </c>
      <c r="AC111" s="29">
        <v>19012</v>
      </c>
      <c r="AD111" s="29">
        <v>605</v>
      </c>
      <c r="AE111" s="29">
        <v>7416</v>
      </c>
      <c r="AF111" s="29">
        <v>190</v>
      </c>
      <c r="AH111" s="29"/>
      <c r="AI111" s="29"/>
      <c r="AJ111" s="29"/>
      <c r="AK111" s="29"/>
      <c r="AL111" s="29"/>
      <c r="AM111" s="14"/>
      <c r="AN111" s="14"/>
      <c r="AO111" s="14"/>
      <c r="AP111" s="14"/>
      <c r="AQ111" s="29">
        <v>2704</v>
      </c>
      <c r="AR111" s="29">
        <v>86</v>
      </c>
      <c r="AS111" s="29">
        <v>1638</v>
      </c>
      <c r="AT111" s="29">
        <v>72</v>
      </c>
      <c r="AV111" s="14"/>
      <c r="AW111" s="14"/>
      <c r="AX111" s="14"/>
      <c r="AY111" s="29"/>
      <c r="AZ111" s="29"/>
      <c r="BA111" s="29"/>
      <c r="BB111" s="29"/>
      <c r="BC111" s="29">
        <v>715</v>
      </c>
      <c r="BD111" s="29">
        <v>5</v>
      </c>
      <c r="BE111" s="29">
        <v>5828</v>
      </c>
      <c r="BF111" s="29">
        <v>37</v>
      </c>
      <c r="BH111" s="14"/>
      <c r="BI111" s="14"/>
      <c r="BJ111" s="14"/>
      <c r="BK111" s="29"/>
      <c r="BL111" s="29"/>
      <c r="BM111" s="29"/>
      <c r="BN111" s="29"/>
    </row>
    <row r="112" spans="1:66" s="2" customFormat="1" x14ac:dyDescent="0.3">
      <c r="A112" s="46" t="s">
        <v>150</v>
      </c>
      <c r="B112" s="14" t="s">
        <v>63</v>
      </c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>
        <v>3191</v>
      </c>
      <c r="AD112" s="29">
        <v>17</v>
      </c>
      <c r="AE112" s="29">
        <v>4511</v>
      </c>
      <c r="AF112" s="29">
        <v>73</v>
      </c>
      <c r="AH112" s="29"/>
      <c r="AI112" s="29"/>
      <c r="AJ112" s="29"/>
      <c r="AK112" s="29"/>
      <c r="AL112" s="29"/>
      <c r="AM112" s="14"/>
      <c r="AN112" s="14"/>
      <c r="AO112" s="14"/>
      <c r="AP112" s="14"/>
      <c r="AQ112" s="29">
        <v>13650</v>
      </c>
      <c r="AR112" s="29">
        <v>100</v>
      </c>
      <c r="AS112" s="29">
        <v>4790</v>
      </c>
      <c r="AT112" s="29">
        <v>36</v>
      </c>
      <c r="AV112" s="14"/>
      <c r="AW112" s="14"/>
      <c r="AX112" s="14"/>
      <c r="AY112" s="29"/>
      <c r="AZ112" s="29"/>
      <c r="BA112" s="29"/>
      <c r="BB112" s="29"/>
      <c r="BC112" s="29">
        <v>6448</v>
      </c>
      <c r="BD112" s="29">
        <v>40</v>
      </c>
      <c r="BE112" s="29">
        <v>7477</v>
      </c>
      <c r="BF112" s="29">
        <v>106</v>
      </c>
      <c r="BH112" s="14"/>
      <c r="BI112" s="14"/>
      <c r="BJ112" s="14"/>
      <c r="BK112" s="29"/>
      <c r="BL112" s="29"/>
      <c r="BM112" s="29"/>
      <c r="BN112" s="29"/>
    </row>
    <row r="113" spans="1:66" s="2" customFormat="1" x14ac:dyDescent="0.3">
      <c r="A113" s="46" t="s">
        <v>11</v>
      </c>
      <c r="B113" s="14" t="s">
        <v>63</v>
      </c>
      <c r="C113" s="29">
        <v>416292</v>
      </c>
      <c r="D113" s="29">
        <v>4925</v>
      </c>
      <c r="E113" s="29">
        <v>615180</v>
      </c>
      <c r="F113" s="29">
        <v>7743</v>
      </c>
      <c r="G113" s="29">
        <v>444067</v>
      </c>
      <c r="H113" s="29">
        <v>5662</v>
      </c>
      <c r="I113" s="29">
        <v>91052</v>
      </c>
      <c r="J113" s="29">
        <v>1857</v>
      </c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>
        <v>664293</v>
      </c>
      <c r="AB113" s="29">
        <v>10625</v>
      </c>
      <c r="AC113" s="29">
        <v>397949</v>
      </c>
      <c r="AD113" s="29">
        <v>5633</v>
      </c>
      <c r="AE113" s="29">
        <v>227390</v>
      </c>
      <c r="AF113" s="29">
        <v>3158</v>
      </c>
      <c r="AH113" s="29"/>
      <c r="AI113" s="29"/>
      <c r="AJ113" s="29"/>
      <c r="AK113" s="29"/>
      <c r="AL113" s="29"/>
      <c r="AM113" s="14"/>
      <c r="AN113" s="14"/>
      <c r="AO113" s="14"/>
      <c r="AP113" s="14"/>
      <c r="AQ113" s="29">
        <v>436398</v>
      </c>
      <c r="AR113" s="29">
        <v>2174</v>
      </c>
      <c r="AS113" s="29">
        <v>135356</v>
      </c>
      <c r="AT113" s="29">
        <v>2375</v>
      </c>
      <c r="AV113" s="14"/>
      <c r="AW113" s="14"/>
      <c r="AX113" s="14"/>
      <c r="AY113" s="29"/>
      <c r="AZ113" s="29"/>
      <c r="BA113" s="29"/>
      <c r="BB113" s="29"/>
      <c r="BC113" s="29">
        <v>95381</v>
      </c>
      <c r="BD113" s="29">
        <v>1423</v>
      </c>
      <c r="BE113" s="29">
        <v>51376</v>
      </c>
      <c r="BF113" s="29">
        <v>828</v>
      </c>
      <c r="BH113" s="14"/>
      <c r="BI113" s="14"/>
      <c r="BJ113" s="14"/>
      <c r="BK113" s="29"/>
      <c r="BL113" s="29"/>
      <c r="BM113" s="29"/>
      <c r="BN113" s="29"/>
    </row>
    <row r="114" spans="1:66" s="2" customFormat="1" x14ac:dyDescent="0.3">
      <c r="A114" s="46" t="s">
        <v>34</v>
      </c>
      <c r="B114" s="14" t="s">
        <v>63</v>
      </c>
      <c r="C114" s="29">
        <v>289334</v>
      </c>
      <c r="D114" s="29">
        <v>2600</v>
      </c>
      <c r="E114" s="29">
        <v>357494</v>
      </c>
      <c r="F114" s="29">
        <v>4751</v>
      </c>
      <c r="G114" s="29">
        <v>187082</v>
      </c>
      <c r="H114" s="29">
        <v>2137</v>
      </c>
      <c r="I114" s="29">
        <v>278648</v>
      </c>
      <c r="J114" s="29">
        <v>3562</v>
      </c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>
        <v>226687</v>
      </c>
      <c r="AB114" s="29">
        <v>3206</v>
      </c>
      <c r="AC114" s="29">
        <v>111000</v>
      </c>
      <c r="AD114" s="29">
        <v>1158</v>
      </c>
      <c r="AE114" s="29">
        <v>101530</v>
      </c>
      <c r="AF114" s="29">
        <v>957</v>
      </c>
      <c r="AH114" s="29"/>
      <c r="AI114" s="29"/>
      <c r="AJ114" s="29"/>
      <c r="AK114" s="29"/>
      <c r="AL114" s="29"/>
      <c r="AM114" s="14"/>
      <c r="AN114" s="14"/>
      <c r="AO114" s="14"/>
      <c r="AP114" s="14"/>
      <c r="AQ114" s="29">
        <v>135460</v>
      </c>
      <c r="AR114" s="29">
        <v>2106</v>
      </c>
      <c r="AS114" s="29">
        <v>62107</v>
      </c>
      <c r="AT114" s="29">
        <v>905</v>
      </c>
      <c r="AV114" s="14"/>
      <c r="AW114" s="14"/>
      <c r="AX114" s="14"/>
      <c r="AY114" s="29"/>
      <c r="AZ114" s="29"/>
      <c r="BA114" s="29"/>
      <c r="BB114" s="29"/>
      <c r="BC114" s="29">
        <v>6721</v>
      </c>
      <c r="BD114" s="29">
        <v>89</v>
      </c>
      <c r="BE114" s="29">
        <v>1625</v>
      </c>
      <c r="BF114" s="29">
        <v>25</v>
      </c>
      <c r="BH114" s="14"/>
      <c r="BI114" s="14"/>
      <c r="BJ114" s="14"/>
      <c r="BK114" s="29"/>
      <c r="BL114" s="29"/>
      <c r="BM114" s="29"/>
      <c r="BN114" s="29"/>
    </row>
    <row r="115" spans="1:66" s="2" customFormat="1" x14ac:dyDescent="0.3">
      <c r="A115" s="46" t="s">
        <v>35</v>
      </c>
      <c r="B115" s="14" t="s">
        <v>63</v>
      </c>
      <c r="C115" s="29">
        <v>44642</v>
      </c>
      <c r="D115" s="29">
        <v>1898</v>
      </c>
      <c r="E115" s="29">
        <v>1112</v>
      </c>
      <c r="F115" s="29">
        <v>88</v>
      </c>
      <c r="G115" s="29">
        <v>3958</v>
      </c>
      <c r="H115" s="29">
        <v>225</v>
      </c>
      <c r="I115" s="29">
        <v>16250</v>
      </c>
      <c r="J115" s="29">
        <v>1029</v>
      </c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>
        <v>8911</v>
      </c>
      <c r="AB115" s="29">
        <v>514</v>
      </c>
      <c r="AC115" s="29">
        <v>1527</v>
      </c>
      <c r="AD115" s="29">
        <v>189</v>
      </c>
      <c r="AE115" s="29">
        <v>24089</v>
      </c>
      <c r="AF115" s="29">
        <v>2091</v>
      </c>
      <c r="AH115" s="29"/>
      <c r="AI115" s="29"/>
      <c r="AJ115" s="29"/>
      <c r="AK115" s="29"/>
      <c r="AL115" s="29"/>
      <c r="AM115" s="14"/>
      <c r="AN115" s="14"/>
      <c r="AO115" s="14"/>
      <c r="AP115" s="14"/>
      <c r="AQ115" s="29">
        <v>507</v>
      </c>
      <c r="AR115" s="29">
        <v>22</v>
      </c>
      <c r="AS115" s="29">
        <v>175</v>
      </c>
      <c r="AT115" s="29">
        <v>17</v>
      </c>
      <c r="AV115" s="14"/>
      <c r="AW115" s="14"/>
      <c r="AX115" s="14"/>
      <c r="AY115" s="29"/>
      <c r="AZ115" s="29"/>
      <c r="BA115" s="29"/>
      <c r="BB115" s="29"/>
      <c r="BC115" s="29">
        <v>1291</v>
      </c>
      <c r="BD115" s="29">
        <v>376</v>
      </c>
      <c r="BE115" s="29">
        <v>455</v>
      </c>
      <c r="BF115" s="29">
        <v>30</v>
      </c>
      <c r="BH115" s="14"/>
      <c r="BI115" s="14"/>
      <c r="BJ115" s="14"/>
      <c r="BK115" s="29"/>
      <c r="BL115" s="29"/>
      <c r="BM115" s="29"/>
      <c r="BN115" s="29"/>
    </row>
    <row r="116" spans="1:66" s="2" customFormat="1" x14ac:dyDescent="0.3">
      <c r="A116" s="46" t="s">
        <v>152</v>
      </c>
      <c r="B116" s="14" t="s">
        <v>63</v>
      </c>
      <c r="C116" s="29">
        <v>5915</v>
      </c>
      <c r="D116" s="29">
        <v>266</v>
      </c>
      <c r="E116" s="29">
        <v>3458</v>
      </c>
      <c r="F116" s="29">
        <v>182</v>
      </c>
      <c r="G116" s="29">
        <v>7702</v>
      </c>
      <c r="H116" s="29">
        <v>372</v>
      </c>
      <c r="I116" s="29">
        <v>9347</v>
      </c>
      <c r="J116" s="29">
        <v>695</v>
      </c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>
        <v>9451</v>
      </c>
      <c r="AB116" s="29">
        <v>585</v>
      </c>
      <c r="AC116" s="29">
        <v>7677</v>
      </c>
      <c r="AD116" s="29">
        <v>511</v>
      </c>
      <c r="AE116" s="29">
        <v>6383</v>
      </c>
      <c r="AF116" s="29">
        <v>471</v>
      </c>
      <c r="AH116" s="29"/>
      <c r="AI116" s="29"/>
      <c r="AJ116" s="29"/>
      <c r="AK116" s="29"/>
      <c r="AL116" s="29"/>
      <c r="AM116" s="14"/>
      <c r="AN116" s="14"/>
      <c r="AO116" s="14"/>
      <c r="AP116" s="14"/>
      <c r="AQ116" s="29">
        <v>3523</v>
      </c>
      <c r="AR116" s="29">
        <v>300</v>
      </c>
      <c r="AS116" s="29">
        <v>5869</v>
      </c>
      <c r="AT116" s="29">
        <v>89</v>
      </c>
      <c r="AV116" s="14"/>
      <c r="AW116" s="14"/>
      <c r="AX116" s="14"/>
      <c r="AY116" s="29"/>
      <c r="AZ116" s="29"/>
      <c r="BA116" s="29"/>
      <c r="BB116" s="29"/>
      <c r="BC116" s="29">
        <v>3025</v>
      </c>
      <c r="BD116" s="29">
        <v>508</v>
      </c>
      <c r="BE116" s="29">
        <v>1079</v>
      </c>
      <c r="BF116" s="29">
        <v>310</v>
      </c>
      <c r="BH116" s="19"/>
      <c r="BI116" s="17"/>
      <c r="BJ116" s="17"/>
      <c r="BK116" s="29"/>
      <c r="BL116" s="29"/>
      <c r="BM116" s="29"/>
      <c r="BN116" s="29"/>
    </row>
    <row r="117" spans="1:66" s="2" customFormat="1" x14ac:dyDescent="0.3">
      <c r="A117" s="46" t="s">
        <v>165</v>
      </c>
      <c r="B117" s="14" t="s">
        <v>63</v>
      </c>
      <c r="C117" s="29">
        <v>58</v>
      </c>
      <c r="D117" s="29">
        <v>9</v>
      </c>
      <c r="E117" s="29">
        <v>533</v>
      </c>
      <c r="F117" s="29">
        <v>115</v>
      </c>
      <c r="G117" s="29">
        <v>812</v>
      </c>
      <c r="H117" s="29">
        <v>231</v>
      </c>
      <c r="I117" s="29">
        <v>669</v>
      </c>
      <c r="J117" s="29">
        <v>229</v>
      </c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>
        <v>669</v>
      </c>
      <c r="AB117" s="29">
        <v>267</v>
      </c>
      <c r="AC117" s="29">
        <v>572</v>
      </c>
      <c r="AD117" s="29">
        <v>190</v>
      </c>
      <c r="AE117" s="29">
        <v>1046</v>
      </c>
      <c r="AF117" s="29">
        <v>407</v>
      </c>
      <c r="AH117" s="29"/>
      <c r="AI117" s="29"/>
      <c r="AJ117" s="29"/>
      <c r="AK117" s="29"/>
      <c r="AL117" s="29"/>
      <c r="AM117" s="14"/>
      <c r="AN117" s="14"/>
      <c r="AO117" s="14"/>
      <c r="AP117" s="14"/>
      <c r="AQ117" s="29">
        <v>2210</v>
      </c>
      <c r="AR117" s="29">
        <v>358</v>
      </c>
      <c r="AS117" s="29">
        <v>3822</v>
      </c>
      <c r="AT117" s="29">
        <v>870</v>
      </c>
      <c r="AV117" s="14"/>
      <c r="AW117" s="14"/>
      <c r="AX117" s="14"/>
      <c r="AY117" s="29"/>
      <c r="AZ117" s="29"/>
      <c r="BA117" s="29"/>
      <c r="BB117" s="29"/>
      <c r="BC117" s="29">
        <v>3679</v>
      </c>
      <c r="BD117" s="29">
        <v>1318</v>
      </c>
      <c r="BE117" s="29">
        <v>1807</v>
      </c>
      <c r="BF117" s="29">
        <v>736</v>
      </c>
      <c r="BK117" s="29"/>
      <c r="BL117" s="29"/>
      <c r="BM117" s="29"/>
      <c r="BN117" s="29"/>
    </row>
    <row r="118" spans="1:66" s="2" customFormat="1" x14ac:dyDescent="0.3">
      <c r="A118" s="46" t="s">
        <v>205</v>
      </c>
      <c r="B118" s="14" t="s">
        <v>63</v>
      </c>
      <c r="C118" s="29">
        <v>5453</v>
      </c>
      <c r="D118" s="29">
        <v>2547</v>
      </c>
      <c r="E118" s="29">
        <v>423</v>
      </c>
      <c r="F118" s="29">
        <v>175</v>
      </c>
      <c r="G118" s="29">
        <v>636</v>
      </c>
      <c r="H118" s="29">
        <v>260</v>
      </c>
      <c r="I118" s="29">
        <v>117</v>
      </c>
      <c r="J118" s="29">
        <v>71</v>
      </c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>
        <v>19</v>
      </c>
      <c r="AB118" s="29">
        <v>14</v>
      </c>
      <c r="AC118" s="29">
        <v>26</v>
      </c>
      <c r="AD118" s="29">
        <v>9</v>
      </c>
      <c r="AE118" s="29">
        <v>150</v>
      </c>
      <c r="AF118" s="29">
        <v>280</v>
      </c>
      <c r="AH118" s="29"/>
      <c r="AI118" s="29"/>
      <c r="AJ118" s="29"/>
      <c r="AK118" s="29"/>
      <c r="AL118" s="29"/>
      <c r="AM118" s="14"/>
      <c r="AN118" s="14"/>
      <c r="AO118" s="14"/>
      <c r="AP118" s="14"/>
      <c r="AQ118" s="29"/>
      <c r="AR118" s="29"/>
      <c r="AS118" s="29">
        <v>195</v>
      </c>
      <c r="AT118" s="29">
        <v>120</v>
      </c>
      <c r="AV118" s="14"/>
      <c r="AW118" s="14"/>
      <c r="AX118" s="14"/>
      <c r="AY118" s="29"/>
      <c r="AZ118" s="29"/>
      <c r="BA118" s="29"/>
      <c r="BB118" s="29"/>
      <c r="BC118" s="29"/>
      <c r="BD118" s="29"/>
      <c r="BE118" s="29"/>
      <c r="BF118" s="29"/>
      <c r="BK118" s="29"/>
      <c r="BL118" s="29"/>
      <c r="BM118" s="29"/>
      <c r="BN118" s="29"/>
    </row>
    <row r="119" spans="1:66" s="2" customFormat="1" x14ac:dyDescent="0.3">
      <c r="A119" s="46" t="s">
        <v>217</v>
      </c>
      <c r="B119" s="14" t="s">
        <v>63</v>
      </c>
      <c r="C119" s="29"/>
      <c r="D119" s="29"/>
      <c r="E119" s="29"/>
      <c r="F119" s="29"/>
      <c r="G119" s="29"/>
      <c r="H119" s="29"/>
      <c r="I119" s="29">
        <v>71</v>
      </c>
      <c r="J119" s="29">
        <v>12</v>
      </c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H119" s="29"/>
      <c r="AI119" s="29"/>
      <c r="AJ119" s="29"/>
      <c r="AK119" s="29"/>
      <c r="AL119" s="29"/>
      <c r="AM119" s="14"/>
      <c r="AN119" s="14"/>
      <c r="AO119" s="14"/>
      <c r="AP119" s="14"/>
      <c r="AQ119" s="29"/>
      <c r="AR119" s="29"/>
      <c r="AS119" s="29"/>
      <c r="AT119" s="29"/>
      <c r="AV119" s="14"/>
      <c r="AW119" s="14"/>
      <c r="AX119" s="14"/>
      <c r="AY119" s="29"/>
      <c r="AZ119" s="29"/>
      <c r="BA119" s="29"/>
      <c r="BB119" s="29"/>
      <c r="BC119" s="29"/>
      <c r="BD119" s="29"/>
      <c r="BE119" s="29"/>
      <c r="BF119" s="29"/>
      <c r="BK119" s="29"/>
      <c r="BL119" s="29"/>
      <c r="BM119" s="29"/>
      <c r="BN119" s="29"/>
    </row>
    <row r="120" spans="1:66" s="2" customFormat="1" x14ac:dyDescent="0.3">
      <c r="A120" s="46" t="s">
        <v>40</v>
      </c>
      <c r="B120" s="14" t="s">
        <v>63</v>
      </c>
      <c r="C120" s="29"/>
      <c r="D120" s="29"/>
      <c r="E120" s="29">
        <v>387777</v>
      </c>
      <c r="F120" s="29">
        <v>29792</v>
      </c>
      <c r="G120" s="29">
        <v>623219</v>
      </c>
      <c r="H120" s="29">
        <v>52437</v>
      </c>
      <c r="I120" s="29">
        <v>709838</v>
      </c>
      <c r="J120" s="29">
        <v>57735</v>
      </c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>
        <v>77948</v>
      </c>
      <c r="AB120" s="29">
        <v>54862</v>
      </c>
      <c r="AC120" s="29">
        <v>402070</v>
      </c>
      <c r="AD120" s="29">
        <v>40299</v>
      </c>
      <c r="AE120" s="29">
        <v>273312</v>
      </c>
      <c r="AF120" s="29">
        <v>27850</v>
      </c>
      <c r="AH120" s="29"/>
      <c r="AI120" s="29"/>
      <c r="AJ120" s="29"/>
      <c r="AK120" s="29"/>
      <c r="AL120" s="29"/>
      <c r="AM120" s="14"/>
      <c r="AN120" s="14"/>
      <c r="AO120" s="14"/>
      <c r="AP120" s="14"/>
      <c r="AQ120" s="29">
        <v>235118</v>
      </c>
      <c r="AR120" s="29">
        <v>23347</v>
      </c>
      <c r="AS120" s="29">
        <v>266974</v>
      </c>
      <c r="AT120" s="29">
        <v>20408</v>
      </c>
      <c r="AV120" s="14"/>
      <c r="AW120" s="14"/>
      <c r="AX120" s="14"/>
      <c r="AY120" s="29"/>
      <c r="AZ120" s="29"/>
      <c r="BA120" s="29"/>
      <c r="BB120" s="29"/>
      <c r="BC120" s="29">
        <v>240903</v>
      </c>
      <c r="BD120" s="29">
        <v>26800</v>
      </c>
      <c r="BE120" s="29">
        <v>153798</v>
      </c>
      <c r="BF120" s="29">
        <v>17193</v>
      </c>
      <c r="BH120"/>
      <c r="BI120"/>
      <c r="BJ120"/>
      <c r="BK120" s="29"/>
      <c r="BL120" s="29"/>
      <c r="BM120" s="29"/>
      <c r="BN120" s="29"/>
    </row>
    <row r="121" spans="1:66" s="2" customFormat="1" x14ac:dyDescent="0.3">
      <c r="A121" s="46" t="s">
        <v>42</v>
      </c>
      <c r="B121" s="14" t="s">
        <v>63</v>
      </c>
      <c r="C121" s="29"/>
      <c r="D121" s="29"/>
      <c r="E121" s="29">
        <v>9065</v>
      </c>
      <c r="F121" s="29">
        <v>4637</v>
      </c>
      <c r="G121" s="29">
        <v>10808</v>
      </c>
      <c r="H121" s="29">
        <v>5633</v>
      </c>
      <c r="I121" s="29">
        <v>7747</v>
      </c>
      <c r="J121" s="29">
        <v>5062</v>
      </c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>
        <v>9756</v>
      </c>
      <c r="AB121" s="29">
        <v>5900</v>
      </c>
      <c r="AC121" s="29">
        <v>7072</v>
      </c>
      <c r="AD121" s="29">
        <v>5749</v>
      </c>
      <c r="AE121" s="29">
        <v>9899</v>
      </c>
      <c r="AF121" s="29">
        <v>6623</v>
      </c>
      <c r="AH121" s="29"/>
      <c r="AI121" s="29"/>
      <c r="AJ121" s="29"/>
      <c r="AK121" s="29"/>
      <c r="AL121" s="29"/>
      <c r="AM121" s="14"/>
      <c r="AN121" s="14"/>
      <c r="AO121" s="14"/>
      <c r="AP121" s="14"/>
      <c r="AQ121" s="29">
        <v>8866</v>
      </c>
      <c r="AR121" s="29">
        <v>6965</v>
      </c>
      <c r="AS121" s="29">
        <v>7852</v>
      </c>
      <c r="AT121" s="29">
        <v>8907</v>
      </c>
      <c r="AV121" s="14"/>
      <c r="AW121" s="14"/>
      <c r="AX121" s="14"/>
      <c r="AY121" s="29"/>
      <c r="AZ121" s="29"/>
      <c r="BA121" s="29"/>
      <c r="BB121" s="29"/>
      <c r="BC121" s="29">
        <v>11004</v>
      </c>
      <c r="BD121" s="29">
        <v>25430</v>
      </c>
      <c r="BE121" s="29">
        <v>7566</v>
      </c>
      <c r="BF121" s="29">
        <v>6372</v>
      </c>
      <c r="BH121"/>
      <c r="BI121"/>
      <c r="BJ121"/>
      <c r="BK121" s="29"/>
      <c r="BL121" s="29"/>
      <c r="BN121" s="29"/>
    </row>
    <row r="122" spans="1:66" s="2" customFormat="1" x14ac:dyDescent="0.3">
      <c r="A122" s="46" t="s">
        <v>41</v>
      </c>
      <c r="B122" s="14" t="s">
        <v>63</v>
      </c>
      <c r="C122" s="29"/>
      <c r="D122" s="29"/>
      <c r="E122" s="29">
        <v>17108</v>
      </c>
      <c r="F122" s="29">
        <v>2843</v>
      </c>
      <c r="G122" s="29">
        <v>99606</v>
      </c>
      <c r="H122" s="29">
        <v>4241</v>
      </c>
      <c r="I122" s="29">
        <v>16926</v>
      </c>
      <c r="J122" s="29">
        <v>2918</v>
      </c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>
        <v>15086</v>
      </c>
      <c r="AB122" s="29">
        <v>3319</v>
      </c>
      <c r="AC122" s="29">
        <v>11303</v>
      </c>
      <c r="AD122" s="29">
        <v>2709</v>
      </c>
      <c r="AE122" s="29">
        <v>8405</v>
      </c>
      <c r="AF122" s="29">
        <v>1750</v>
      </c>
      <c r="AH122" s="29"/>
      <c r="AI122" s="29"/>
      <c r="AJ122" s="29"/>
      <c r="AK122" s="29"/>
      <c r="AL122" s="29"/>
      <c r="AM122" s="14"/>
      <c r="AN122" s="14"/>
      <c r="AO122" s="14"/>
      <c r="AP122" s="14"/>
      <c r="AQ122" s="29">
        <v>20546</v>
      </c>
      <c r="AR122" s="29">
        <v>3249</v>
      </c>
      <c r="AS122" s="29">
        <v>5590</v>
      </c>
      <c r="AT122" s="29">
        <v>1484</v>
      </c>
      <c r="AV122" s="14"/>
      <c r="AW122" s="14"/>
      <c r="AX122" s="14"/>
      <c r="AY122" s="29"/>
      <c r="AZ122" s="29"/>
      <c r="BA122" s="29"/>
      <c r="BB122" s="29"/>
      <c r="BC122" s="29">
        <v>6403</v>
      </c>
      <c r="BD122" s="29">
        <v>1584</v>
      </c>
      <c r="BE122" s="29">
        <v>4088</v>
      </c>
      <c r="BF122" s="29">
        <v>1008</v>
      </c>
      <c r="BH122"/>
      <c r="BI122"/>
      <c r="BJ122"/>
    </row>
    <row r="123" spans="1:66" s="2" customFormat="1" x14ac:dyDescent="0.3">
      <c r="A123" s="46" t="s">
        <v>73</v>
      </c>
      <c r="B123" s="14" t="s">
        <v>63</v>
      </c>
      <c r="C123" s="29"/>
      <c r="D123" s="29"/>
      <c r="E123" s="29"/>
      <c r="F123" s="29"/>
      <c r="G123" s="29"/>
      <c r="H123" s="29"/>
      <c r="I123" s="29">
        <v>117</v>
      </c>
      <c r="J123" s="29">
        <v>28</v>
      </c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H123" s="29"/>
      <c r="AI123" s="29"/>
      <c r="AJ123" s="29"/>
      <c r="AK123" s="29"/>
      <c r="AL123" s="29"/>
      <c r="AM123" s="14"/>
      <c r="AN123" s="14"/>
      <c r="AO123" s="14"/>
      <c r="AP123" s="14"/>
      <c r="AQ123" s="29"/>
      <c r="AR123" s="29"/>
      <c r="AS123" s="29"/>
      <c r="AT123" s="29"/>
      <c r="AV123" s="14"/>
      <c r="AW123" s="14"/>
      <c r="AX123" s="14"/>
      <c r="AY123" s="29"/>
      <c r="AZ123" s="29"/>
      <c r="BA123" s="29"/>
      <c r="BB123" s="29"/>
      <c r="BC123" s="29"/>
      <c r="BD123" s="29"/>
      <c r="BE123" s="29"/>
      <c r="BF123" s="29"/>
      <c r="BH123"/>
      <c r="BI123"/>
      <c r="BJ123"/>
    </row>
    <row r="124" spans="1:66" s="2" customFormat="1" x14ac:dyDescent="0.3">
      <c r="A124" s="46" t="s">
        <v>55</v>
      </c>
      <c r="B124" s="14" t="s">
        <v>63</v>
      </c>
      <c r="C124" s="29"/>
      <c r="D124" s="29"/>
      <c r="E124" s="29">
        <v>4589</v>
      </c>
      <c r="F124" s="29">
        <v>117</v>
      </c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H124" s="29"/>
      <c r="AI124" s="29"/>
      <c r="AJ124" s="29"/>
      <c r="AK124" s="29"/>
      <c r="AL124" s="29"/>
      <c r="AM124" s="14"/>
      <c r="AN124" s="14"/>
      <c r="AO124" s="14"/>
      <c r="AP124" s="14"/>
      <c r="AQ124" s="29"/>
      <c r="AR124" s="29"/>
      <c r="AS124" s="29"/>
      <c r="AT124" s="29"/>
      <c r="AV124" s="14"/>
      <c r="AW124" s="14"/>
      <c r="AX124" s="14"/>
      <c r="AY124" s="29"/>
      <c r="AZ124" s="29"/>
      <c r="BA124" s="29"/>
      <c r="BB124" s="29"/>
      <c r="BC124" s="29"/>
      <c r="BD124" s="29"/>
      <c r="BE124" s="29"/>
      <c r="BF124" s="29"/>
      <c r="BH124"/>
      <c r="BI124"/>
      <c r="BJ124"/>
    </row>
    <row r="125" spans="1:66" s="2" customFormat="1" x14ac:dyDescent="0.3">
      <c r="A125" s="46" t="s">
        <v>106</v>
      </c>
      <c r="B125" s="14" t="s">
        <v>3</v>
      </c>
      <c r="C125" s="29"/>
      <c r="D125" s="29"/>
      <c r="E125" s="29">
        <v>2</v>
      </c>
      <c r="F125" s="29">
        <v>84</v>
      </c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H125" s="29"/>
      <c r="AI125" s="29"/>
      <c r="AJ125" s="29"/>
      <c r="AK125" s="29"/>
      <c r="AL125" s="29"/>
      <c r="AM125" s="14"/>
      <c r="AN125" s="14"/>
      <c r="AO125" s="14"/>
      <c r="AP125" s="14"/>
      <c r="AQ125" s="29"/>
      <c r="AR125" s="29"/>
      <c r="AS125" s="29"/>
      <c r="AT125" s="29"/>
      <c r="AV125" s="14"/>
      <c r="AW125" s="14"/>
      <c r="AX125" s="14"/>
      <c r="AY125" s="29"/>
      <c r="AZ125" s="29"/>
      <c r="BA125" s="29"/>
      <c r="BB125" s="29"/>
      <c r="BC125" s="29"/>
      <c r="BD125" s="29"/>
      <c r="BE125" s="29"/>
      <c r="BF125" s="29"/>
      <c r="BH125"/>
      <c r="BI125"/>
      <c r="BJ125"/>
    </row>
    <row r="126" spans="1:66" s="2" customFormat="1" x14ac:dyDescent="0.3">
      <c r="A126" s="46" t="s">
        <v>37</v>
      </c>
      <c r="B126" s="14" t="s">
        <v>63</v>
      </c>
      <c r="C126" s="14"/>
      <c r="D126" s="14"/>
      <c r="E126" s="29">
        <v>2460</v>
      </c>
      <c r="F126" s="29">
        <v>221</v>
      </c>
      <c r="G126" s="29"/>
      <c r="I126" s="29">
        <v>916</v>
      </c>
      <c r="J126" s="29">
        <v>104</v>
      </c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>
        <v>279</v>
      </c>
      <c r="AB126" s="29">
        <v>53</v>
      </c>
      <c r="AC126" s="29">
        <v>1677</v>
      </c>
      <c r="AD126" s="29">
        <v>156</v>
      </c>
      <c r="AE126" s="29">
        <v>1573</v>
      </c>
      <c r="AF126" s="29">
        <v>126</v>
      </c>
      <c r="AH126" s="29"/>
      <c r="AI126" s="29"/>
      <c r="AJ126" s="29"/>
      <c r="AK126" s="29"/>
      <c r="AL126" s="29"/>
      <c r="AM126" s="14"/>
      <c r="AN126" s="14"/>
      <c r="AO126" s="14"/>
      <c r="AP126" s="14"/>
      <c r="AQ126" s="29">
        <v>1456</v>
      </c>
      <c r="AR126" s="29">
        <v>150</v>
      </c>
      <c r="AS126" s="29">
        <v>2996</v>
      </c>
      <c r="AT126" s="29">
        <v>270</v>
      </c>
      <c r="AV126" s="14"/>
      <c r="AW126" s="14"/>
      <c r="AX126" s="14"/>
      <c r="AY126" s="29"/>
      <c r="AZ126" s="29"/>
      <c r="BA126" s="29"/>
      <c r="BB126" s="29"/>
      <c r="BC126" s="29">
        <v>572</v>
      </c>
      <c r="BD126" s="29">
        <v>34</v>
      </c>
      <c r="BE126" s="29"/>
      <c r="BF126" s="29"/>
      <c r="BH126"/>
      <c r="BI126"/>
      <c r="BJ126"/>
    </row>
    <row r="127" spans="1:66" s="2" customFormat="1" x14ac:dyDescent="0.3">
      <c r="A127" s="13" t="s">
        <v>4</v>
      </c>
      <c r="D127" s="29">
        <v>44655</v>
      </c>
      <c r="E127" s="29"/>
      <c r="F127" s="29">
        <v>59903</v>
      </c>
      <c r="G127" s="29"/>
      <c r="H127" s="29">
        <v>80927</v>
      </c>
      <c r="I127" s="29"/>
      <c r="J127" s="29">
        <v>82872</v>
      </c>
      <c r="K127" s="29"/>
      <c r="L127" s="29">
        <v>376166</v>
      </c>
      <c r="M127" s="29"/>
      <c r="N127" s="29">
        <v>527252</v>
      </c>
      <c r="O127" s="29"/>
      <c r="P127" s="29">
        <v>536748</v>
      </c>
      <c r="Q127"/>
      <c r="R127" s="29">
        <v>590813</v>
      </c>
      <c r="S127" s="29"/>
      <c r="T127" s="29">
        <v>12434</v>
      </c>
      <c r="U127" s="29"/>
      <c r="V127" s="29"/>
      <c r="W127" s="29"/>
      <c r="X127" s="29">
        <v>8088</v>
      </c>
      <c r="Y127" s="29"/>
      <c r="Z127" s="29">
        <v>11744</v>
      </c>
      <c r="AA127" s="29"/>
      <c r="AB127" s="29">
        <v>87925</v>
      </c>
      <c r="AC127" s="29"/>
      <c r="AD127" s="29">
        <v>66641</v>
      </c>
      <c r="AF127" s="29">
        <v>53901</v>
      </c>
      <c r="AH127" s="29">
        <v>778061</v>
      </c>
      <c r="AI127" s="29"/>
      <c r="AJ127" s="29">
        <v>916380</v>
      </c>
      <c r="AK127" s="29"/>
      <c r="AL127" s="29">
        <v>901856</v>
      </c>
      <c r="AN127" s="29">
        <v>27717</v>
      </c>
      <c r="AO127" s="29"/>
      <c r="AP127" s="29">
        <v>12380</v>
      </c>
      <c r="AR127" s="29">
        <v>58560</v>
      </c>
      <c r="AT127" s="29">
        <v>50847</v>
      </c>
      <c r="AV127" s="29">
        <v>1041467</v>
      </c>
      <c r="AX127" s="29">
        <v>1093283</v>
      </c>
      <c r="AY127" s="29"/>
      <c r="AZ127" s="29">
        <v>23601</v>
      </c>
      <c r="BB127" s="29">
        <v>8159</v>
      </c>
      <c r="BC127" s="29"/>
      <c r="BD127" s="29">
        <v>82057</v>
      </c>
      <c r="BE127" s="29"/>
      <c r="BF127" s="29">
        <v>50318</v>
      </c>
      <c r="BH127" s="10">
        <v>1393850</v>
      </c>
      <c r="BJ127" s="10">
        <v>1403017</v>
      </c>
      <c r="BL127" s="10">
        <v>12883</v>
      </c>
      <c r="BM127" s="10"/>
      <c r="BN127" s="10">
        <v>15416</v>
      </c>
    </row>
    <row r="128" spans="1:66" ht="15" x14ac:dyDescent="0.3">
      <c r="E128" s="29"/>
      <c r="F128" s="29"/>
      <c r="G128" s="29"/>
      <c r="H128" s="29"/>
      <c r="I128" s="42"/>
    </row>
    <row r="129" spans="5:8" x14ac:dyDescent="0.3">
      <c r="E129" s="29"/>
      <c r="F129" s="29"/>
      <c r="G129" s="29"/>
      <c r="H129" s="29"/>
    </row>
    <row r="130" spans="5:8" x14ac:dyDescent="0.3">
      <c r="E130" s="29"/>
      <c r="F130" s="29"/>
      <c r="G130" s="29"/>
      <c r="H130" s="29"/>
    </row>
    <row r="131" spans="5:8" x14ac:dyDescent="0.3">
      <c r="E131" s="29"/>
      <c r="F131" s="29"/>
      <c r="G131" s="29"/>
      <c r="H131" s="29"/>
    </row>
    <row r="132" spans="5:8" x14ac:dyDescent="0.3">
      <c r="E132" s="29"/>
      <c r="F132" s="29"/>
      <c r="G132" s="29"/>
      <c r="H132" s="29"/>
    </row>
    <row r="133" spans="5:8" x14ac:dyDescent="0.3">
      <c r="E133" s="29"/>
      <c r="F133" s="29"/>
      <c r="G133" s="29"/>
      <c r="H133" s="29"/>
    </row>
  </sheetData>
  <mergeCells count="33">
    <mergeCell ref="B2:B3"/>
    <mergeCell ref="BK2:BL2"/>
    <mergeCell ref="W2:X2"/>
    <mergeCell ref="Y2:Z2"/>
    <mergeCell ref="O2:P2"/>
    <mergeCell ref="Q2:R2"/>
    <mergeCell ref="G2:H2"/>
    <mergeCell ref="I2:J2"/>
    <mergeCell ref="U2:V2"/>
    <mergeCell ref="M2:N2"/>
    <mergeCell ref="K2:L2"/>
    <mergeCell ref="C2:D2"/>
    <mergeCell ref="AW2:AX2"/>
    <mergeCell ref="AY2:AZ2"/>
    <mergeCell ref="BA2:BB2"/>
    <mergeCell ref="E2:F2"/>
    <mergeCell ref="BM2:BN2"/>
    <mergeCell ref="BG2:BH2"/>
    <mergeCell ref="BI2:BJ2"/>
    <mergeCell ref="BE2:BF2"/>
    <mergeCell ref="AA2:AB2"/>
    <mergeCell ref="S2:T2"/>
    <mergeCell ref="BC2:BD2"/>
    <mergeCell ref="AE2:AF2"/>
    <mergeCell ref="AI2:AJ2"/>
    <mergeCell ref="AK2:AL2"/>
    <mergeCell ref="AM2:AN2"/>
    <mergeCell ref="AO2:AP2"/>
    <mergeCell ref="AG2:AH2"/>
    <mergeCell ref="AQ2:AR2"/>
    <mergeCell ref="AS2:AT2"/>
    <mergeCell ref="AU2:AV2"/>
    <mergeCell ref="AC2:AD2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"/>
  <sheetViews>
    <sheetView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47" sqref="H47"/>
    </sheetView>
  </sheetViews>
  <sheetFormatPr defaultRowHeight="14.4" x14ac:dyDescent="0.3"/>
  <cols>
    <col min="1" max="1" width="42.33203125" style="14" customWidth="1"/>
    <col min="2" max="2" width="11.33203125" style="18" customWidth="1"/>
    <col min="3" max="3" width="14.88671875" style="18" customWidth="1"/>
    <col min="4" max="4" width="14.44140625" style="2" customWidth="1"/>
    <col min="5" max="5" width="14.33203125" style="2" customWidth="1"/>
    <col min="6" max="6" width="13.88671875" style="2" customWidth="1"/>
    <col min="7" max="7" width="14.109375" style="2" customWidth="1"/>
    <col min="8" max="8" width="11.6640625" style="2" customWidth="1"/>
    <col min="9" max="9" width="15.33203125" style="2" customWidth="1"/>
    <col min="10" max="10" width="13.5546875" style="2" customWidth="1"/>
    <col min="11" max="11" width="13.109375" style="2" customWidth="1"/>
    <col min="12" max="12" width="11.6640625" style="18" customWidth="1"/>
    <col min="13" max="13" width="12.33203125" style="18" customWidth="1"/>
    <col min="14" max="14" width="12" style="18" customWidth="1"/>
    <col min="15" max="15" width="10.77734375" style="18" customWidth="1"/>
    <col min="16" max="16" width="13.77734375" style="2" customWidth="1"/>
    <col min="17" max="17" width="11.6640625" style="2" customWidth="1"/>
    <col min="18" max="18" width="13.33203125" style="2" customWidth="1"/>
    <col min="19" max="19" width="10.88671875" style="2" customWidth="1"/>
    <col min="20" max="20" width="13.33203125" style="2" customWidth="1"/>
    <col min="21" max="21" width="13" style="2" customWidth="1"/>
    <col min="22" max="22" width="13.33203125" style="2" customWidth="1"/>
    <col min="23" max="23" width="13" style="2" customWidth="1"/>
    <col min="24" max="24" width="11.88671875" style="18" customWidth="1"/>
    <col min="25" max="25" width="9.6640625" style="2" customWidth="1"/>
    <col min="26" max="26" width="11.88671875" style="2" customWidth="1"/>
    <col min="27" max="27" width="11.109375" style="2" customWidth="1"/>
    <col min="28" max="28" width="15.5546875" style="2" customWidth="1"/>
    <col min="29" max="29" width="8.88671875" style="2" customWidth="1"/>
    <col min="30" max="30" width="10.44140625" style="2" customWidth="1"/>
    <col min="31" max="31" width="11.44140625" style="2" customWidth="1"/>
    <col min="32" max="32" width="14.5546875" style="2" customWidth="1"/>
    <col min="33" max="33" width="13.33203125" style="18" customWidth="1"/>
    <col min="34" max="34" width="18" style="2" customWidth="1"/>
    <col min="35" max="35" width="23.6640625" style="2" customWidth="1"/>
    <col min="36" max="36" width="18.88671875" style="2" customWidth="1"/>
    <col min="37" max="37" width="22.6640625" style="2" customWidth="1"/>
    <col min="38" max="38" width="18.88671875" style="2" customWidth="1"/>
    <col min="39" max="39" width="19" style="2" customWidth="1"/>
    <col min="40" max="40" width="21.44140625" style="2" customWidth="1"/>
    <col min="41" max="41" width="17.88671875" style="2" customWidth="1"/>
    <col min="42" max="42" width="21.77734375" style="2" customWidth="1"/>
    <col min="43" max="16384" width="8.88671875" style="2"/>
  </cols>
  <sheetData>
    <row r="1" spans="1:84" x14ac:dyDescent="0.3">
      <c r="X1" s="2"/>
      <c r="AD1" s="18"/>
      <c r="AG1" s="2"/>
    </row>
    <row r="2" spans="1:84" s="28" customFormat="1" ht="44.4" customHeight="1" x14ac:dyDescent="0.3">
      <c r="A2" s="15"/>
      <c r="C2" s="59" t="s">
        <v>227</v>
      </c>
      <c r="D2" s="132" t="s">
        <v>239</v>
      </c>
      <c r="E2" s="132"/>
      <c r="F2" s="132" t="s">
        <v>235</v>
      </c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</row>
    <row r="3" spans="1:84" s="28" customFormat="1" ht="15.6" x14ac:dyDescent="0.3">
      <c r="A3" s="47" t="s">
        <v>0</v>
      </c>
      <c r="B3" s="25" t="s">
        <v>1</v>
      </c>
      <c r="C3" s="25"/>
      <c r="D3" s="36" t="s">
        <v>2</v>
      </c>
      <c r="E3" s="8" t="s">
        <v>7</v>
      </c>
      <c r="F3" s="36" t="s">
        <v>2</v>
      </c>
      <c r="G3" s="8" t="s">
        <v>7</v>
      </c>
      <c r="H3" s="36"/>
      <c r="I3" s="8"/>
      <c r="J3" s="36"/>
      <c r="K3" s="8"/>
      <c r="L3" s="36"/>
      <c r="M3" s="8"/>
      <c r="N3" s="36"/>
      <c r="O3" s="8"/>
      <c r="P3" s="36"/>
      <c r="Q3" s="8"/>
      <c r="R3" s="36"/>
      <c r="S3" s="8"/>
      <c r="T3" s="36"/>
      <c r="U3" s="8"/>
      <c r="V3" s="36"/>
      <c r="W3" s="8"/>
      <c r="X3" s="36"/>
      <c r="Y3" s="8"/>
      <c r="Z3" s="36"/>
      <c r="AA3" s="8"/>
      <c r="AB3" s="36"/>
      <c r="AC3" s="8"/>
      <c r="AD3" s="36"/>
      <c r="AE3" s="8"/>
      <c r="AF3" s="36"/>
      <c r="AG3" s="8"/>
      <c r="AH3" s="36"/>
      <c r="AI3" s="8"/>
      <c r="AJ3" s="36"/>
      <c r="AK3" s="8"/>
      <c r="AL3" s="36"/>
      <c r="AM3" s="8"/>
      <c r="AN3" s="36"/>
      <c r="AO3" s="8"/>
      <c r="AP3" s="36"/>
      <c r="AQ3" s="8"/>
      <c r="AR3" s="36"/>
      <c r="AS3" s="8"/>
      <c r="AT3" s="36"/>
      <c r="AU3" s="8"/>
      <c r="AV3" s="36"/>
      <c r="AW3" s="8"/>
      <c r="AX3" s="36"/>
      <c r="AY3" s="8"/>
      <c r="AZ3" s="36"/>
      <c r="BA3" s="8"/>
      <c r="BB3" s="36"/>
      <c r="BC3" s="8"/>
      <c r="BD3" s="36"/>
      <c r="BE3" s="8"/>
      <c r="BF3" s="36"/>
      <c r="BG3" s="8"/>
    </row>
    <row r="4" spans="1:84" ht="15" customHeight="1" x14ac:dyDescent="0.3">
      <c r="A4" s="14" t="s">
        <v>158</v>
      </c>
      <c r="B4" s="14" t="s">
        <v>63</v>
      </c>
      <c r="C4" s="133" t="s">
        <v>228</v>
      </c>
      <c r="D4" s="60">
        <v>65000</v>
      </c>
      <c r="E4" s="60">
        <v>5090</v>
      </c>
      <c r="F4" s="10">
        <v>6825</v>
      </c>
      <c r="G4" s="10">
        <v>5906</v>
      </c>
      <c r="H4" s="10"/>
      <c r="I4" s="10"/>
      <c r="K4" s="14"/>
      <c r="L4" s="14"/>
      <c r="M4" s="14"/>
      <c r="N4" s="14"/>
      <c r="O4" s="14"/>
      <c r="P4" s="29"/>
      <c r="Q4" s="29"/>
      <c r="R4" s="29"/>
      <c r="S4" s="29"/>
      <c r="X4" s="14"/>
      <c r="Y4" s="14"/>
      <c r="Z4" s="14"/>
      <c r="AA4" s="14"/>
      <c r="AB4" s="14"/>
      <c r="AC4" s="14"/>
      <c r="AD4" s="14"/>
      <c r="AE4" s="14"/>
      <c r="AF4" s="29"/>
      <c r="AG4" s="29"/>
      <c r="AH4" s="29"/>
      <c r="AI4" s="29"/>
      <c r="AK4" s="14"/>
      <c r="AL4" s="14"/>
      <c r="AM4" s="14"/>
      <c r="AN4" s="29"/>
      <c r="AO4" s="29"/>
      <c r="AP4" s="29"/>
      <c r="AQ4" s="29"/>
      <c r="AR4" s="29"/>
      <c r="AS4" s="29"/>
      <c r="AT4" s="29"/>
      <c r="AU4" s="29"/>
      <c r="BD4" s="10"/>
      <c r="BE4" s="10"/>
      <c r="BF4" s="10"/>
      <c r="BG4" s="10"/>
    </row>
    <row r="5" spans="1:84" ht="15" customHeight="1" x14ac:dyDescent="0.3">
      <c r="A5" s="14" t="s">
        <v>117</v>
      </c>
      <c r="B5" s="14" t="s">
        <v>63</v>
      </c>
      <c r="C5" s="133"/>
      <c r="D5" s="60">
        <v>650000</v>
      </c>
      <c r="E5" s="60">
        <v>29090</v>
      </c>
      <c r="F5" s="10">
        <v>39000</v>
      </c>
      <c r="G5" s="10">
        <v>20609</v>
      </c>
      <c r="H5" s="10"/>
      <c r="I5" s="10"/>
      <c r="K5" s="14"/>
      <c r="L5" s="14"/>
      <c r="M5" s="14"/>
      <c r="N5" s="14"/>
      <c r="O5" s="14"/>
      <c r="P5" s="29"/>
      <c r="Q5" s="29"/>
      <c r="R5" s="29"/>
      <c r="S5" s="29"/>
      <c r="X5" s="14"/>
      <c r="Y5" s="14"/>
      <c r="Z5" s="14"/>
      <c r="AA5" s="14"/>
      <c r="AB5" s="14"/>
      <c r="AC5" s="14"/>
      <c r="AD5" s="14"/>
      <c r="AE5" s="14"/>
      <c r="AF5" s="29"/>
      <c r="AG5" s="29"/>
      <c r="AH5" s="29"/>
      <c r="AI5" s="29"/>
      <c r="AK5" s="14"/>
      <c r="AL5" s="14"/>
      <c r="AM5" s="14"/>
      <c r="AN5" s="29"/>
      <c r="AO5" s="29"/>
      <c r="AP5" s="29"/>
      <c r="AQ5" s="29"/>
      <c r="AR5" s="29"/>
      <c r="AS5" s="29"/>
      <c r="AT5" s="29"/>
      <c r="AU5" s="29"/>
      <c r="BD5" s="10"/>
      <c r="BE5" s="10"/>
      <c r="BF5" s="10"/>
      <c r="BG5" s="10"/>
    </row>
    <row r="6" spans="1:84" ht="15" customHeight="1" x14ac:dyDescent="0.3">
      <c r="A6" s="14" t="s">
        <v>240</v>
      </c>
      <c r="B6" s="14" t="s">
        <v>63</v>
      </c>
      <c r="C6" s="133"/>
      <c r="D6" s="60">
        <v>32500</v>
      </c>
      <c r="E6" s="60">
        <v>545</v>
      </c>
      <c r="F6" s="10"/>
      <c r="G6" s="10"/>
      <c r="H6" s="10"/>
      <c r="I6" s="10"/>
      <c r="K6" s="14"/>
      <c r="L6" s="14"/>
      <c r="M6" s="14"/>
      <c r="N6" s="14"/>
      <c r="O6" s="14"/>
      <c r="P6" s="29"/>
      <c r="Q6" s="29"/>
      <c r="R6" s="29"/>
      <c r="S6" s="29"/>
      <c r="X6" s="14"/>
      <c r="Y6" s="14"/>
      <c r="Z6" s="14"/>
      <c r="AA6" s="14"/>
      <c r="AB6" s="14"/>
      <c r="AC6" s="14"/>
      <c r="AD6" s="14"/>
      <c r="AE6" s="14"/>
      <c r="AF6" s="29"/>
      <c r="AG6" s="29"/>
      <c r="AH6" s="29"/>
      <c r="AI6" s="29"/>
      <c r="AK6" s="14"/>
      <c r="AL6" s="14"/>
      <c r="AM6" s="14"/>
      <c r="AN6" s="29"/>
      <c r="AO6" s="29"/>
      <c r="AP6" s="29"/>
      <c r="AQ6" s="29"/>
      <c r="AR6" s="29"/>
      <c r="AS6" s="29"/>
      <c r="AT6" s="29"/>
      <c r="AU6" s="29"/>
      <c r="BD6" s="10"/>
      <c r="BE6" s="10"/>
      <c r="BF6" s="10"/>
      <c r="BG6" s="10"/>
    </row>
    <row r="7" spans="1:84" ht="15" customHeight="1" x14ac:dyDescent="0.3">
      <c r="A7" s="14" t="s">
        <v>241</v>
      </c>
      <c r="B7" s="14" t="s">
        <v>63</v>
      </c>
      <c r="C7" s="133"/>
      <c r="D7" s="60">
        <v>32500</v>
      </c>
      <c r="E7" s="60">
        <v>363</v>
      </c>
      <c r="F7" s="10"/>
      <c r="G7" s="10"/>
      <c r="H7" s="10"/>
      <c r="I7" s="10"/>
      <c r="K7" s="14"/>
      <c r="L7" s="14"/>
      <c r="M7" s="14"/>
      <c r="N7" s="14"/>
      <c r="O7" s="14"/>
      <c r="P7" s="29"/>
      <c r="Q7" s="29"/>
      <c r="R7" s="29"/>
      <c r="S7" s="29"/>
      <c r="X7" s="14"/>
      <c r="Y7" s="14"/>
      <c r="Z7" s="14"/>
      <c r="AA7" s="14"/>
      <c r="AB7" s="14"/>
      <c r="AC7" s="14"/>
      <c r="AD7" s="14"/>
      <c r="AE7" s="14"/>
      <c r="AF7" s="29"/>
      <c r="AG7" s="29"/>
      <c r="AH7" s="29"/>
      <c r="AI7" s="29"/>
      <c r="AK7" s="14"/>
      <c r="AL7" s="14"/>
      <c r="AM7" s="14"/>
      <c r="AN7" s="29"/>
      <c r="AO7" s="29"/>
      <c r="AP7" s="29"/>
      <c r="AQ7" s="29"/>
      <c r="AR7" s="29"/>
      <c r="AS7" s="29"/>
      <c r="AT7" s="29"/>
      <c r="AU7" s="29"/>
      <c r="BD7" s="10"/>
      <c r="BE7" s="10"/>
      <c r="BF7" s="10"/>
      <c r="BG7" s="10"/>
    </row>
    <row r="8" spans="1:84" ht="15" customHeight="1" x14ac:dyDescent="0.3">
      <c r="A8" s="14" t="s">
        <v>42</v>
      </c>
      <c r="B8" s="14" t="s">
        <v>63</v>
      </c>
      <c r="C8" s="133"/>
      <c r="F8" s="10">
        <v>390</v>
      </c>
      <c r="G8" s="10">
        <v>305</v>
      </c>
      <c r="H8" s="10"/>
      <c r="I8" s="10"/>
      <c r="K8" s="14"/>
      <c r="L8" s="14"/>
      <c r="M8" s="14"/>
      <c r="N8" s="14"/>
      <c r="O8" s="14"/>
      <c r="P8" s="29"/>
      <c r="Q8" s="29"/>
      <c r="R8" s="29"/>
      <c r="S8" s="29"/>
      <c r="X8" s="14"/>
      <c r="Y8" s="14"/>
      <c r="Z8" s="14"/>
      <c r="AA8" s="14"/>
      <c r="AB8" s="14"/>
      <c r="AC8" s="14"/>
      <c r="AD8" s="14"/>
      <c r="AE8" s="14"/>
      <c r="AF8" s="29"/>
      <c r="AG8" s="29"/>
      <c r="AH8" s="29"/>
      <c r="AI8" s="29"/>
      <c r="AK8" s="14"/>
      <c r="AL8" s="14"/>
      <c r="AM8" s="14"/>
      <c r="AN8" s="29"/>
      <c r="AO8" s="29"/>
      <c r="AP8" s="29"/>
      <c r="AQ8" s="29"/>
      <c r="AR8" s="29"/>
      <c r="AS8" s="29"/>
      <c r="AT8" s="29"/>
      <c r="AU8" s="29"/>
      <c r="AV8" s="14"/>
      <c r="AW8" s="35"/>
      <c r="AX8" s="29"/>
      <c r="AY8" s="14"/>
      <c r="AZ8" s="29"/>
      <c r="BA8" s="29"/>
      <c r="BB8" s="14"/>
      <c r="BC8" s="29"/>
      <c r="BD8" s="10"/>
      <c r="BE8" s="10"/>
      <c r="BF8" s="10"/>
      <c r="BG8" s="10"/>
      <c r="BJ8" s="29"/>
      <c r="BK8" s="29"/>
      <c r="BL8" s="29"/>
      <c r="BM8" s="29"/>
      <c r="BN8" s="29"/>
      <c r="BO8" s="37"/>
      <c r="BS8" s="29"/>
      <c r="BT8" s="29"/>
      <c r="BU8" s="29"/>
      <c r="BV8" s="29"/>
      <c r="BW8" s="29"/>
      <c r="BX8" s="29"/>
      <c r="BY8" s="29"/>
      <c r="BZ8" s="29"/>
    </row>
    <row r="9" spans="1:84" ht="15" customHeight="1" x14ac:dyDescent="0.3">
      <c r="A9" s="14" t="s">
        <v>49</v>
      </c>
      <c r="B9" s="14" t="s">
        <v>63</v>
      </c>
      <c r="C9" s="133"/>
      <c r="D9" s="60">
        <v>975</v>
      </c>
      <c r="E9" s="60">
        <v>350</v>
      </c>
      <c r="F9" s="10"/>
      <c r="G9" s="10"/>
      <c r="H9" s="10"/>
      <c r="I9" s="10"/>
      <c r="K9" s="14"/>
      <c r="L9" s="14"/>
      <c r="M9" s="14"/>
      <c r="N9" s="14"/>
      <c r="O9" s="14"/>
      <c r="P9" s="29"/>
      <c r="Q9" s="29"/>
      <c r="R9" s="29"/>
      <c r="S9" s="29"/>
      <c r="X9" s="14"/>
      <c r="Y9" s="14"/>
      <c r="Z9" s="14"/>
      <c r="AA9" s="14"/>
      <c r="AB9" s="14"/>
      <c r="AC9" s="14"/>
      <c r="AD9" s="14"/>
      <c r="AE9" s="14"/>
      <c r="AF9" s="29"/>
      <c r="AG9" s="29"/>
      <c r="AH9" s="29"/>
      <c r="AI9" s="29"/>
      <c r="AK9" s="14"/>
      <c r="AL9" s="14"/>
      <c r="AM9" s="14"/>
      <c r="AN9" s="29"/>
      <c r="AO9" s="29"/>
      <c r="AP9" s="29"/>
      <c r="AQ9" s="29"/>
      <c r="AR9" s="29"/>
      <c r="AS9" s="29"/>
      <c r="AT9" s="29"/>
      <c r="AU9" s="29"/>
      <c r="AV9" s="14"/>
      <c r="AW9" s="35"/>
      <c r="AX9" s="29"/>
      <c r="AY9" s="14"/>
      <c r="AZ9" s="29"/>
      <c r="BA9" s="29"/>
      <c r="BB9" s="14"/>
      <c r="BC9" s="29"/>
      <c r="BD9" s="10"/>
      <c r="BE9" s="10"/>
      <c r="BF9" s="10"/>
      <c r="BG9" s="10"/>
      <c r="BJ9" s="29"/>
      <c r="BK9" s="29"/>
      <c r="BL9" s="29"/>
      <c r="BM9" s="29"/>
      <c r="BN9" s="29"/>
      <c r="BO9" s="37"/>
      <c r="BS9" s="29"/>
      <c r="BT9" s="29"/>
      <c r="BU9" s="29"/>
      <c r="BV9" s="29"/>
      <c r="BW9" s="29"/>
      <c r="BX9" s="29"/>
      <c r="BY9" s="29"/>
      <c r="BZ9" s="29"/>
    </row>
    <row r="10" spans="1:84" ht="15" customHeight="1" x14ac:dyDescent="0.3">
      <c r="A10" s="13" t="s">
        <v>4</v>
      </c>
      <c r="B10" s="2"/>
      <c r="C10" s="2"/>
      <c r="F10" s="10"/>
      <c r="G10" s="10">
        <v>29616</v>
      </c>
      <c r="I10" s="14"/>
      <c r="K10" s="1"/>
      <c r="L10" s="2"/>
      <c r="M10" s="2"/>
      <c r="N10" s="2"/>
      <c r="O10" s="29"/>
      <c r="T10" s="29"/>
      <c r="U10" s="29"/>
      <c r="V10" s="29"/>
      <c r="W10" s="29"/>
      <c r="X10" s="2"/>
      <c r="Y10" s="29"/>
      <c r="AB10" s="14"/>
      <c r="AD10" s="18"/>
      <c r="AE10" s="40"/>
      <c r="AF10" s="29"/>
      <c r="AG10" s="29"/>
      <c r="AH10" s="29"/>
      <c r="AI10" s="29"/>
      <c r="AK10" s="29"/>
      <c r="AM10" s="29"/>
      <c r="AN10"/>
      <c r="AO10" s="29"/>
      <c r="AP10" s="29"/>
      <c r="AQ10" s="29"/>
      <c r="AS10" s="29"/>
      <c r="AT10" s="29"/>
      <c r="AU10" s="29"/>
      <c r="AV10" s="1"/>
      <c r="AW10" s="1"/>
      <c r="AX10" s="1"/>
      <c r="AY10" s="1"/>
      <c r="BA10" s="53"/>
      <c r="BC10" s="29"/>
      <c r="BD10" s="29"/>
      <c r="BE10" s="49"/>
      <c r="BG10" s="49"/>
      <c r="BH10" s="26"/>
      <c r="BI10" s="29"/>
      <c r="BJ10" s="29"/>
      <c r="BK10" s="29"/>
      <c r="BL10" s="29"/>
      <c r="BM10" s="29"/>
      <c r="BN10" s="29"/>
      <c r="BP10" s="29"/>
      <c r="BR10" s="29"/>
      <c r="BT10" s="29"/>
      <c r="BV10" s="29"/>
      <c r="BW10" s="10"/>
      <c r="BX10" s="29"/>
      <c r="BY10" s="26"/>
      <c r="BZ10" s="29"/>
      <c r="CE10" s="40"/>
      <c r="CF10" s="26"/>
    </row>
    <row r="11" spans="1:84" ht="15" x14ac:dyDescent="0.3">
      <c r="K11" s="41"/>
      <c r="L11" s="14"/>
      <c r="M11" s="2"/>
      <c r="N11" s="2"/>
      <c r="O11" s="40"/>
      <c r="Z11" s="10"/>
      <c r="AA11" s="10"/>
      <c r="AB11" s="10"/>
      <c r="AC11" s="40"/>
      <c r="AF11" s="40"/>
    </row>
    <row r="12" spans="1:84" ht="15" x14ac:dyDescent="0.3">
      <c r="K12" s="41"/>
      <c r="L12" s="14"/>
      <c r="M12" s="2"/>
      <c r="N12" s="2"/>
      <c r="O12" s="40"/>
      <c r="Z12" s="1"/>
      <c r="AA12" s="1"/>
      <c r="AC12" s="40"/>
    </row>
    <row r="13" spans="1:84" ht="15" x14ac:dyDescent="0.3">
      <c r="A13" s="23" t="s">
        <v>13</v>
      </c>
      <c r="B13" s="2"/>
      <c r="C13" s="2"/>
      <c r="K13" s="41"/>
      <c r="L13" s="2"/>
      <c r="M13" s="2"/>
      <c r="N13" s="2"/>
      <c r="O13" s="40"/>
      <c r="X13" s="2"/>
      <c r="AC13" s="40"/>
      <c r="AG13" s="2"/>
    </row>
    <row r="14" spans="1:84" ht="15" x14ac:dyDescent="0.3">
      <c r="A14" s="14" t="s">
        <v>31</v>
      </c>
      <c r="B14" s="2">
        <v>1</v>
      </c>
      <c r="C14" s="27" t="s">
        <v>30</v>
      </c>
      <c r="D14" s="41">
        <v>108</v>
      </c>
      <c r="E14" s="27" t="s">
        <v>17</v>
      </c>
      <c r="I14" s="31"/>
      <c r="L14" s="40"/>
      <c r="X14" s="2"/>
      <c r="AG14" s="2"/>
    </row>
    <row r="15" spans="1:84" x14ac:dyDescent="0.3">
      <c r="A15" s="14" t="s">
        <v>31</v>
      </c>
      <c r="B15" s="2">
        <v>1</v>
      </c>
      <c r="C15" s="27" t="s">
        <v>32</v>
      </c>
      <c r="D15" s="41">
        <v>32.5</v>
      </c>
      <c r="E15" s="27" t="s">
        <v>17</v>
      </c>
      <c r="L15" s="2"/>
      <c r="X15" s="2"/>
      <c r="AG15" s="2"/>
    </row>
    <row r="20" spans="10:33" x14ac:dyDescent="0.3">
      <c r="J20" s="18"/>
      <c r="K20" s="18"/>
      <c r="N20" s="2"/>
      <c r="O20" s="2"/>
      <c r="V20" s="18"/>
      <c r="X20" s="2"/>
      <c r="AE20" s="18"/>
      <c r="AG20" s="2"/>
    </row>
  </sheetData>
  <mergeCells count="29">
    <mergeCell ref="C4:C9"/>
    <mergeCell ref="BB2:BC2"/>
    <mergeCell ref="BD2:BE2"/>
    <mergeCell ref="BF2:BG2"/>
    <mergeCell ref="D2:E2"/>
    <mergeCell ref="AP2:AQ2"/>
    <mergeCell ref="AR2:AS2"/>
    <mergeCell ref="AT2:AU2"/>
    <mergeCell ref="AV2:AW2"/>
    <mergeCell ref="AX2:AY2"/>
    <mergeCell ref="AZ2:BA2"/>
    <mergeCell ref="AD2:AE2"/>
    <mergeCell ref="AF2:AG2"/>
    <mergeCell ref="AH2:AI2"/>
    <mergeCell ref="AJ2:AK2"/>
    <mergeCell ref="AL2:AM2"/>
    <mergeCell ref="AN2:AO2"/>
    <mergeCell ref="R2:S2"/>
    <mergeCell ref="T2:U2"/>
    <mergeCell ref="V2:W2"/>
    <mergeCell ref="X2:Y2"/>
    <mergeCell ref="Z2:AA2"/>
    <mergeCell ref="AB2:AC2"/>
    <mergeCell ref="P2:Q2"/>
    <mergeCell ref="F2:G2"/>
    <mergeCell ref="H2:I2"/>
    <mergeCell ref="J2:K2"/>
    <mergeCell ref="L2:M2"/>
    <mergeCell ref="N2:O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80" zoomScaleNormal="80" workbookViewId="0">
      <selection activeCell="E8" sqref="E8"/>
    </sheetView>
  </sheetViews>
  <sheetFormatPr defaultRowHeight="14.4" x14ac:dyDescent="0.3"/>
  <cols>
    <col min="1" max="1" width="29.33203125" style="2" customWidth="1"/>
    <col min="2" max="3" width="20" style="2" customWidth="1"/>
    <col min="4" max="4" width="13.5546875" customWidth="1"/>
    <col min="5" max="5" width="21.44140625" customWidth="1"/>
    <col min="6" max="7" width="18.33203125" customWidth="1"/>
    <col min="8" max="9" width="18.33203125" bestFit="1" customWidth="1"/>
    <col min="10" max="10" width="16.21875" customWidth="1"/>
    <col min="11" max="11" width="14.109375" customWidth="1"/>
    <col min="12" max="13" width="16.5546875" customWidth="1"/>
  </cols>
  <sheetData>
    <row r="1" spans="1:10" ht="15.6" customHeight="1" x14ac:dyDescent="0.3">
      <c r="A1" s="11"/>
      <c r="B1" s="11"/>
      <c r="C1" s="11"/>
      <c r="E1" s="21" t="s">
        <v>278</v>
      </c>
      <c r="F1" s="21"/>
      <c r="G1" s="21"/>
    </row>
    <row r="2" spans="1:10" ht="15.6" x14ac:dyDescent="0.3">
      <c r="A2" s="22" t="s">
        <v>0</v>
      </c>
      <c r="B2" s="22" t="s">
        <v>279</v>
      </c>
      <c r="C2" s="22" t="s">
        <v>280</v>
      </c>
      <c r="D2" s="22" t="s">
        <v>9</v>
      </c>
      <c r="E2" s="9" t="s">
        <v>8</v>
      </c>
    </row>
    <row r="3" spans="1:10" x14ac:dyDescent="0.3">
      <c r="A3" s="12" t="s">
        <v>61</v>
      </c>
      <c r="B3" s="12" t="s">
        <v>260</v>
      </c>
      <c r="C3" s="12" t="s">
        <v>281</v>
      </c>
      <c r="D3" s="12" t="s">
        <v>12</v>
      </c>
      <c r="E3" s="32">
        <f>4.5/240</f>
        <v>1.8749999999999999E-2</v>
      </c>
      <c r="F3" s="33"/>
      <c r="G3" s="33"/>
    </row>
    <row r="4" spans="1:10" x14ac:dyDescent="0.3">
      <c r="A4" s="12" t="s">
        <v>61</v>
      </c>
      <c r="B4" s="12" t="s">
        <v>258</v>
      </c>
      <c r="C4" s="12" t="s">
        <v>258</v>
      </c>
      <c r="D4" s="12" t="s">
        <v>12</v>
      </c>
      <c r="E4" s="32">
        <f>3.33/240</f>
        <v>1.3875E-2</v>
      </c>
      <c r="F4" s="33"/>
      <c r="G4" s="33"/>
    </row>
    <row r="5" spans="1:10" x14ac:dyDescent="0.3">
      <c r="A5" s="12" t="s">
        <v>60</v>
      </c>
      <c r="B5" s="12"/>
      <c r="C5" s="12" t="s">
        <v>281</v>
      </c>
      <c r="D5" s="12" t="s">
        <v>12</v>
      </c>
      <c r="E5" s="32">
        <f>0.5/240</f>
        <v>2.0833333333333333E-3</v>
      </c>
      <c r="F5" s="33"/>
      <c r="G5" s="33"/>
    </row>
    <row r="6" spans="1:10" x14ac:dyDescent="0.3">
      <c r="A6" s="12" t="s">
        <v>282</v>
      </c>
      <c r="B6" s="12"/>
      <c r="C6" s="12" t="s">
        <v>281</v>
      </c>
      <c r="D6" s="12" t="s">
        <v>12</v>
      </c>
      <c r="E6" s="32">
        <f>2.75/240</f>
        <v>1.1458333333333333E-2</v>
      </c>
      <c r="F6" s="33"/>
      <c r="G6" s="33"/>
    </row>
    <row r="7" spans="1:10" x14ac:dyDescent="0.3">
      <c r="A7" s="12" t="s">
        <v>117</v>
      </c>
      <c r="B7" s="12"/>
      <c r="C7" s="12" t="s">
        <v>281</v>
      </c>
      <c r="D7" s="12" t="s">
        <v>12</v>
      </c>
      <c r="E7" s="32">
        <f>4/20+11/240</f>
        <v>0.24583333333333335</v>
      </c>
      <c r="F7" s="33"/>
      <c r="G7" s="33"/>
    </row>
    <row r="8" spans="1:10" x14ac:dyDescent="0.3">
      <c r="A8" s="12" t="s">
        <v>283</v>
      </c>
      <c r="B8" s="12"/>
      <c r="C8" s="12" t="s">
        <v>281</v>
      </c>
      <c r="D8" s="12" t="s">
        <v>12</v>
      </c>
      <c r="E8" s="32">
        <f>(12/20+3/240)/F25</f>
        <v>4.3750052029775617E-2</v>
      </c>
      <c r="F8" s="33"/>
      <c r="G8" s="33"/>
    </row>
    <row r="9" spans="1:10" x14ac:dyDescent="0.3">
      <c r="A9" s="12" t="s">
        <v>5</v>
      </c>
      <c r="B9" s="12"/>
      <c r="C9" s="12" t="s">
        <v>281</v>
      </c>
      <c r="D9" s="12" t="s">
        <v>12</v>
      </c>
      <c r="E9" s="32">
        <f>(5.75/240)/F25</f>
        <v>1.7113115589878223E-3</v>
      </c>
      <c r="F9" s="33"/>
      <c r="G9" s="33"/>
    </row>
    <row r="10" spans="1:10" x14ac:dyDescent="0.3">
      <c r="A10" s="12" t="s">
        <v>6</v>
      </c>
      <c r="B10" s="12"/>
      <c r="C10" s="12" t="s">
        <v>281</v>
      </c>
      <c r="D10" s="12" t="s">
        <v>12</v>
      </c>
      <c r="E10" s="32">
        <f>(3.75/240)/F25</f>
        <v>1.1160727558616231E-3</v>
      </c>
      <c r="F10" s="33"/>
      <c r="G10" s="33"/>
    </row>
    <row r="11" spans="1:10" x14ac:dyDescent="0.3">
      <c r="A11" s="12"/>
      <c r="B11" s="12"/>
      <c r="C11" s="12"/>
      <c r="D11" s="12"/>
      <c r="E11" s="32"/>
      <c r="F11" s="33"/>
      <c r="G11" s="33"/>
    </row>
    <row r="12" spans="1:10" x14ac:dyDescent="0.3">
      <c r="A12" s="23" t="s">
        <v>13</v>
      </c>
      <c r="B12" s="23"/>
      <c r="C12" s="23"/>
    </row>
    <row r="13" spans="1:10" x14ac:dyDescent="0.3">
      <c r="A13" s="2" t="s">
        <v>29</v>
      </c>
      <c r="B13" s="2">
        <v>1</v>
      </c>
      <c r="C13" s="3" t="s">
        <v>14</v>
      </c>
      <c r="D13" s="5">
        <v>60.6</v>
      </c>
      <c r="E13" s="3" t="s">
        <v>15</v>
      </c>
    </row>
    <row r="14" spans="1:10" x14ac:dyDescent="0.3">
      <c r="A14" s="2" t="s">
        <v>18</v>
      </c>
      <c r="B14" s="2">
        <v>1</v>
      </c>
      <c r="C14" s="3" t="s">
        <v>14</v>
      </c>
      <c r="D14" s="5">
        <v>57</v>
      </c>
      <c r="E14" s="3" t="s">
        <v>15</v>
      </c>
      <c r="H14" s="2"/>
      <c r="J14" s="2"/>
    </row>
    <row r="15" spans="1:10" x14ac:dyDescent="0.3">
      <c r="B15">
        <v>1</v>
      </c>
      <c r="C15" s="3" t="s">
        <v>24</v>
      </c>
      <c r="D15">
        <v>13</v>
      </c>
      <c r="E15" s="3" t="s">
        <v>17</v>
      </c>
    </row>
    <row r="16" spans="1:10" x14ac:dyDescent="0.3">
      <c r="B16">
        <v>1</v>
      </c>
      <c r="C16" s="3" t="s">
        <v>25</v>
      </c>
      <c r="D16" s="5">
        <v>7.5</v>
      </c>
      <c r="E16" s="3" t="s">
        <v>17</v>
      </c>
    </row>
    <row r="17" spans="2:7" x14ac:dyDescent="0.3">
      <c r="B17">
        <v>1</v>
      </c>
      <c r="C17" t="s">
        <v>394</v>
      </c>
      <c r="D17">
        <v>2204.6</v>
      </c>
      <c r="E17" s="3" t="s">
        <v>17</v>
      </c>
    </row>
    <row r="18" spans="2:7" x14ac:dyDescent="0.3">
      <c r="B18">
        <v>1</v>
      </c>
      <c r="C18" s="3" t="s">
        <v>393</v>
      </c>
      <c r="D18" s="122">
        <v>2240</v>
      </c>
      <c r="E18" s="3" t="s">
        <v>17</v>
      </c>
    </row>
    <row r="19" spans="2:7" x14ac:dyDescent="0.3">
      <c r="B19">
        <v>1</v>
      </c>
      <c r="C19" s="3" t="s">
        <v>19</v>
      </c>
      <c r="D19" s="24">
        <v>20</v>
      </c>
      <c r="E19" s="3" t="s">
        <v>20</v>
      </c>
    </row>
    <row r="20" spans="2:7" x14ac:dyDescent="0.3">
      <c r="B20">
        <v>1</v>
      </c>
      <c r="C20" s="3" t="s">
        <v>16</v>
      </c>
      <c r="D20">
        <v>6.5</v>
      </c>
      <c r="E20" s="3" t="s">
        <v>17</v>
      </c>
    </row>
    <row r="21" spans="2:7" x14ac:dyDescent="0.3">
      <c r="B21">
        <v>1</v>
      </c>
      <c r="C21" s="3" t="s">
        <v>26</v>
      </c>
      <c r="D21">
        <v>100</v>
      </c>
      <c r="E21" s="3" t="s">
        <v>16</v>
      </c>
    </row>
    <row r="22" spans="2:7" x14ac:dyDescent="0.3">
      <c r="B22" s="2">
        <v>1</v>
      </c>
      <c r="C22" s="3" t="s">
        <v>57</v>
      </c>
      <c r="D22" s="19">
        <v>112</v>
      </c>
      <c r="E22" s="3" t="s">
        <v>17</v>
      </c>
    </row>
    <row r="23" spans="2:7" x14ac:dyDescent="0.3">
      <c r="B23" s="2">
        <v>1</v>
      </c>
      <c r="C23" s="3" t="s">
        <v>57</v>
      </c>
      <c r="D23" s="5">
        <f>$D$22/$D$20</f>
        <v>17.23076923076923</v>
      </c>
      <c r="E23" s="3" t="s">
        <v>16</v>
      </c>
    </row>
    <row r="24" spans="2:7" x14ac:dyDescent="0.3">
      <c r="B24" s="2">
        <v>1</v>
      </c>
      <c r="C24" s="3" t="s">
        <v>26</v>
      </c>
      <c r="D24" s="5">
        <f>$D$21/$D$23</f>
        <v>5.8035714285714288</v>
      </c>
      <c r="E24" s="3" t="s">
        <v>57</v>
      </c>
    </row>
    <row r="25" spans="2:7" x14ac:dyDescent="0.3">
      <c r="B25" s="123">
        <v>1</v>
      </c>
      <c r="C25" s="124" t="s">
        <v>395</v>
      </c>
      <c r="D25" s="125">
        <v>6.3502931800000004</v>
      </c>
      <c r="E25" s="126" t="s">
        <v>396</v>
      </c>
      <c r="F25" s="127">
        <f>D25*D26</f>
        <v>13.9999833504916</v>
      </c>
      <c r="G25" s="126" t="s">
        <v>17</v>
      </c>
    </row>
    <row r="26" spans="2:7" x14ac:dyDescent="0.3">
      <c r="B26" s="123">
        <v>1</v>
      </c>
      <c r="C26" s="124" t="s">
        <v>397</v>
      </c>
      <c r="D26" s="125">
        <v>2.2046199999999998</v>
      </c>
      <c r="E26" s="126" t="s">
        <v>17</v>
      </c>
      <c r="F26" s="128"/>
      <c r="G26" s="12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3:B9"/>
  <sheetViews>
    <sheetView workbookViewId="0">
      <selection activeCell="B10" sqref="B10"/>
    </sheetView>
  </sheetViews>
  <sheetFormatPr defaultRowHeight="14.4" x14ac:dyDescent="0.3"/>
  <sheetData>
    <row r="3" spans="1:2" x14ac:dyDescent="0.3">
      <c r="A3" s="116"/>
      <c r="B3" s="3" t="s">
        <v>361</v>
      </c>
    </row>
    <row r="5" spans="1:2" x14ac:dyDescent="0.3">
      <c r="A5" s="117"/>
      <c r="B5" s="3" t="s">
        <v>362</v>
      </c>
    </row>
    <row r="7" spans="1:2" x14ac:dyDescent="0.3">
      <c r="A7" s="118"/>
      <c r="B7" s="3" t="s">
        <v>366</v>
      </c>
    </row>
    <row r="9" spans="1:2" x14ac:dyDescent="0.3">
      <c r="A9" s="67"/>
      <c r="B9" s="3" t="s">
        <v>367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="70" zoomScaleNormal="70" workbookViewId="0">
      <selection activeCell="O39" sqref="O39"/>
    </sheetView>
  </sheetViews>
  <sheetFormatPr defaultRowHeight="14.4" x14ac:dyDescent="0.3"/>
  <cols>
    <col min="1" max="1" width="20.21875" style="2" customWidth="1"/>
    <col min="2" max="2" width="12" customWidth="1"/>
    <col min="3" max="3" width="18.33203125" bestFit="1" customWidth="1"/>
    <col min="4" max="4" width="18.44140625" customWidth="1"/>
    <col min="5" max="6" width="16.5546875" customWidth="1"/>
  </cols>
  <sheetData>
    <row r="1" spans="1:10" ht="15.6" customHeight="1" x14ac:dyDescent="0.3">
      <c r="A1" s="11"/>
      <c r="C1" s="64" t="s">
        <v>263</v>
      </c>
      <c r="D1" s="64" t="s">
        <v>264</v>
      </c>
      <c r="E1" s="21"/>
    </row>
    <row r="2" spans="1:10" x14ac:dyDescent="0.3">
      <c r="A2" s="2" t="s">
        <v>259</v>
      </c>
      <c r="C2" s="65" t="s">
        <v>7</v>
      </c>
      <c r="D2" s="65" t="s">
        <v>7</v>
      </c>
      <c r="E2" s="2"/>
      <c r="F2" s="2"/>
      <c r="G2" s="2"/>
      <c r="H2" s="2"/>
      <c r="I2" s="2"/>
      <c r="J2" s="2"/>
    </row>
    <row r="3" spans="1:10" x14ac:dyDescent="0.3">
      <c r="A3" s="139" t="s">
        <v>257</v>
      </c>
      <c r="B3" s="2" t="s">
        <v>258</v>
      </c>
      <c r="C3" s="63">
        <v>142099</v>
      </c>
      <c r="D3" s="63">
        <v>42466</v>
      </c>
      <c r="E3" s="2"/>
      <c r="F3" s="2"/>
      <c r="G3" s="2"/>
      <c r="H3" s="2"/>
      <c r="I3" s="2"/>
      <c r="J3" s="2"/>
    </row>
    <row r="4" spans="1:10" x14ac:dyDescent="0.3">
      <c r="A4" s="139"/>
      <c r="B4" s="2" t="s">
        <v>260</v>
      </c>
      <c r="C4" s="63">
        <v>175818</v>
      </c>
      <c r="D4" s="63">
        <v>147575</v>
      </c>
      <c r="E4" s="63"/>
      <c r="F4" s="63"/>
      <c r="G4" s="2"/>
      <c r="H4" s="2"/>
      <c r="I4" s="2"/>
      <c r="J4" s="2"/>
    </row>
    <row r="5" spans="1:10" x14ac:dyDescent="0.3">
      <c r="A5" s="139"/>
      <c r="B5" s="2" t="s">
        <v>261</v>
      </c>
      <c r="C5" s="63">
        <v>46514</v>
      </c>
      <c r="D5" s="63"/>
      <c r="E5" s="63"/>
      <c r="F5" s="63"/>
      <c r="G5" s="2"/>
      <c r="H5" s="2"/>
      <c r="I5" s="2"/>
      <c r="J5" s="2"/>
    </row>
    <row r="6" spans="1:10" x14ac:dyDescent="0.3">
      <c r="A6" s="139"/>
      <c r="B6" s="2" t="s">
        <v>262</v>
      </c>
      <c r="C6" s="63">
        <v>9778</v>
      </c>
      <c r="D6" s="63">
        <f>8104+24582</f>
        <v>32686</v>
      </c>
      <c r="E6" s="66" t="s">
        <v>265</v>
      </c>
      <c r="F6" s="63"/>
      <c r="G6" s="2"/>
      <c r="H6" s="2"/>
      <c r="I6" s="2"/>
      <c r="J6" s="2"/>
    </row>
    <row r="7" spans="1:10" x14ac:dyDescent="0.3">
      <c r="A7" s="139" t="s">
        <v>266</v>
      </c>
      <c r="B7" s="2" t="s">
        <v>258</v>
      </c>
      <c r="C7" s="63">
        <v>123328</v>
      </c>
      <c r="D7" s="63">
        <v>37557</v>
      </c>
      <c r="E7" s="63"/>
      <c r="F7" s="63"/>
      <c r="G7" s="2"/>
      <c r="H7" s="2"/>
      <c r="I7" s="2"/>
      <c r="J7" s="2"/>
    </row>
    <row r="8" spans="1:10" x14ac:dyDescent="0.3">
      <c r="A8" s="139"/>
      <c r="B8" s="2" t="s">
        <v>260</v>
      </c>
      <c r="C8" s="63">
        <v>163322</v>
      </c>
      <c r="D8" s="63">
        <v>124792</v>
      </c>
      <c r="E8" s="63"/>
      <c r="F8" s="63"/>
      <c r="G8" s="2"/>
      <c r="H8" s="2"/>
      <c r="I8" s="2"/>
      <c r="J8" s="2"/>
    </row>
    <row r="9" spans="1:10" x14ac:dyDescent="0.3">
      <c r="A9" s="139"/>
      <c r="B9" s="2" t="s">
        <v>261</v>
      </c>
      <c r="C9" s="63">
        <v>47300</v>
      </c>
      <c r="D9" s="63"/>
      <c r="E9" s="63"/>
      <c r="F9" s="63"/>
      <c r="G9" s="2"/>
      <c r="H9" s="2"/>
      <c r="I9" s="2"/>
      <c r="J9" s="2"/>
    </row>
    <row r="10" spans="1:10" x14ac:dyDescent="0.3">
      <c r="A10" s="139"/>
      <c r="B10" s="2" t="s">
        <v>262</v>
      </c>
      <c r="C10" s="63">
        <v>26572</v>
      </c>
      <c r="D10" s="63">
        <f>2615+27948</f>
        <v>30563</v>
      </c>
      <c r="E10" s="66" t="s">
        <v>270</v>
      </c>
      <c r="F10" s="63"/>
      <c r="G10" s="2"/>
      <c r="H10" s="2"/>
      <c r="I10" s="2"/>
      <c r="J10" s="2"/>
    </row>
    <row r="11" spans="1:10" x14ac:dyDescent="0.3">
      <c r="A11" s="139" t="s">
        <v>267</v>
      </c>
      <c r="B11" s="2" t="s">
        <v>258</v>
      </c>
      <c r="C11" s="63">
        <v>130282</v>
      </c>
      <c r="D11" s="63">
        <v>40083</v>
      </c>
      <c r="E11" s="63"/>
      <c r="F11" s="63"/>
      <c r="G11" s="2"/>
      <c r="H11" s="2"/>
      <c r="I11" s="2"/>
      <c r="J11" s="2"/>
    </row>
    <row r="12" spans="1:10" x14ac:dyDescent="0.3">
      <c r="A12" s="139"/>
      <c r="B12" s="2" t="s">
        <v>260</v>
      </c>
      <c r="C12" s="63">
        <v>121279</v>
      </c>
      <c r="D12" s="63">
        <v>79453</v>
      </c>
      <c r="E12" s="63"/>
      <c r="F12" s="63"/>
      <c r="G12" s="2"/>
      <c r="H12" s="2"/>
      <c r="I12" s="2"/>
      <c r="J12" s="2"/>
    </row>
    <row r="13" spans="1:10" x14ac:dyDescent="0.3">
      <c r="A13" s="139"/>
      <c r="B13" s="2" t="s">
        <v>261</v>
      </c>
      <c r="C13" s="63">
        <v>26673</v>
      </c>
      <c r="D13" s="63"/>
      <c r="E13" s="63"/>
      <c r="F13" s="63"/>
      <c r="G13" s="2"/>
      <c r="H13" s="2"/>
      <c r="I13" s="2"/>
      <c r="J13" s="2"/>
    </row>
    <row r="14" spans="1:10" x14ac:dyDescent="0.3">
      <c r="A14" s="139"/>
      <c r="B14" s="2" t="s">
        <v>262</v>
      </c>
      <c r="C14" s="63">
        <v>12178</v>
      </c>
      <c r="D14" s="63">
        <f>1149+15854</f>
        <v>17003</v>
      </c>
      <c r="E14" s="66" t="s">
        <v>271</v>
      </c>
      <c r="F14" s="63"/>
      <c r="G14" s="2"/>
      <c r="H14" s="2"/>
      <c r="I14" s="2"/>
      <c r="J14" s="2"/>
    </row>
    <row r="15" spans="1:10" x14ac:dyDescent="0.3">
      <c r="A15" s="139" t="s">
        <v>268</v>
      </c>
      <c r="B15" s="2" t="s">
        <v>258</v>
      </c>
      <c r="C15" s="63">
        <v>89547</v>
      </c>
      <c r="D15" s="63">
        <v>19681</v>
      </c>
      <c r="E15" s="63"/>
      <c r="F15" s="63"/>
      <c r="G15" s="2"/>
      <c r="H15" s="2"/>
      <c r="I15" s="2"/>
      <c r="J15" s="2"/>
    </row>
    <row r="16" spans="1:10" x14ac:dyDescent="0.3">
      <c r="A16" s="139"/>
      <c r="B16" s="2" t="s">
        <v>260</v>
      </c>
      <c r="C16" s="63">
        <v>92547</v>
      </c>
      <c r="D16" s="63">
        <v>80320</v>
      </c>
      <c r="E16" s="63"/>
      <c r="F16" s="63"/>
      <c r="G16" s="2"/>
      <c r="H16" s="2"/>
      <c r="I16" s="2"/>
      <c r="J16" s="2"/>
    </row>
    <row r="17" spans="1:10" x14ac:dyDescent="0.3">
      <c r="A17" s="139"/>
      <c r="B17" s="2" t="s">
        <v>261</v>
      </c>
      <c r="C17" s="63">
        <v>19740</v>
      </c>
      <c r="D17" s="63"/>
      <c r="E17" s="63"/>
      <c r="F17" s="63"/>
      <c r="G17" s="2"/>
      <c r="H17" s="2"/>
      <c r="I17" s="2"/>
      <c r="J17" s="2"/>
    </row>
    <row r="18" spans="1:10" x14ac:dyDescent="0.3">
      <c r="A18" s="139"/>
      <c r="B18" s="2" t="s">
        <v>262</v>
      </c>
      <c r="C18" s="63">
        <v>6206</v>
      </c>
      <c r="D18" s="63">
        <f>2379+12694</f>
        <v>15073</v>
      </c>
      <c r="E18" s="66" t="s">
        <v>272</v>
      </c>
      <c r="F18" s="63"/>
      <c r="G18" s="2"/>
      <c r="H18" s="2"/>
      <c r="I18" s="2"/>
      <c r="J18" s="2"/>
    </row>
    <row r="19" spans="1:10" x14ac:dyDescent="0.3">
      <c r="A19" s="139" t="s">
        <v>269</v>
      </c>
      <c r="B19" s="2" t="s">
        <v>258</v>
      </c>
      <c r="C19" s="63">
        <v>199167</v>
      </c>
      <c r="D19" s="63">
        <v>22269</v>
      </c>
      <c r="E19" s="63"/>
      <c r="F19" s="63"/>
      <c r="G19" s="2"/>
      <c r="H19" s="2"/>
      <c r="I19" s="2"/>
      <c r="J19" s="2"/>
    </row>
    <row r="20" spans="1:10" x14ac:dyDescent="0.3">
      <c r="A20" s="139"/>
      <c r="B20" s="2" t="s">
        <v>260</v>
      </c>
      <c r="C20" s="63">
        <v>86929</v>
      </c>
      <c r="D20" s="63">
        <v>67889</v>
      </c>
      <c r="E20" s="63"/>
      <c r="F20" s="63"/>
      <c r="G20" s="2"/>
      <c r="H20" s="2"/>
      <c r="I20" s="2"/>
      <c r="J20" s="2"/>
    </row>
    <row r="21" spans="1:10" x14ac:dyDescent="0.3">
      <c r="A21" s="139"/>
      <c r="B21" s="2" t="s">
        <v>261</v>
      </c>
      <c r="C21" s="63">
        <v>24168</v>
      </c>
      <c r="D21" s="63"/>
      <c r="E21" s="63"/>
      <c r="F21" s="63"/>
      <c r="G21" s="2"/>
      <c r="H21" s="2"/>
      <c r="I21" s="2"/>
      <c r="J21" s="2"/>
    </row>
    <row r="22" spans="1:10" x14ac:dyDescent="0.3">
      <c r="A22" s="139"/>
      <c r="B22" s="2" t="s">
        <v>262</v>
      </c>
      <c r="C22" s="63">
        <v>11859</v>
      </c>
      <c r="D22" s="63">
        <f>908+11760</f>
        <v>12668</v>
      </c>
      <c r="E22" s="66" t="s">
        <v>273</v>
      </c>
      <c r="F22" s="63"/>
      <c r="G22" s="2"/>
      <c r="H22" s="2"/>
      <c r="I22" s="2"/>
      <c r="J22" s="2"/>
    </row>
    <row r="23" spans="1:10" x14ac:dyDescent="0.3">
      <c r="A23" s="139" t="s">
        <v>274</v>
      </c>
      <c r="B23" s="2" t="s">
        <v>258</v>
      </c>
      <c r="C23" s="63">
        <v>312123</v>
      </c>
      <c r="D23" s="63">
        <v>6871</v>
      </c>
      <c r="E23" s="63"/>
      <c r="F23" s="63"/>
      <c r="G23" s="2"/>
      <c r="H23" s="2"/>
      <c r="I23" s="2"/>
      <c r="J23" s="2"/>
    </row>
    <row r="24" spans="1:10" x14ac:dyDescent="0.3">
      <c r="A24" s="139"/>
      <c r="B24" s="2" t="s">
        <v>260</v>
      </c>
      <c r="C24" s="63">
        <v>54687</v>
      </c>
      <c r="D24" s="63">
        <v>24458</v>
      </c>
      <c r="E24" s="63"/>
      <c r="F24" s="63"/>
      <c r="G24" s="2"/>
      <c r="H24" s="2"/>
      <c r="I24" s="2"/>
      <c r="J24" s="2"/>
    </row>
    <row r="25" spans="1:10" x14ac:dyDescent="0.3">
      <c r="A25" s="139"/>
      <c r="B25" s="2" t="s">
        <v>261</v>
      </c>
      <c r="C25" s="63">
        <v>19623</v>
      </c>
      <c r="D25" s="63"/>
      <c r="E25" s="63"/>
      <c r="F25" s="63"/>
      <c r="G25" s="2"/>
      <c r="H25" s="2"/>
      <c r="I25" s="2"/>
      <c r="J25" s="2"/>
    </row>
    <row r="26" spans="1:10" x14ac:dyDescent="0.3">
      <c r="A26" s="139"/>
      <c r="B26" s="2" t="s">
        <v>262</v>
      </c>
      <c r="C26" s="63">
        <v>13479</v>
      </c>
      <c r="D26" s="63">
        <f>915+8808</f>
        <v>9723</v>
      </c>
      <c r="E26" s="66" t="s">
        <v>275</v>
      </c>
      <c r="F26" s="63"/>
      <c r="G26" s="2"/>
      <c r="H26" s="2"/>
      <c r="I26" s="2"/>
      <c r="J26" s="2"/>
    </row>
    <row r="27" spans="1:10" x14ac:dyDescent="0.3">
      <c r="A27" s="139" t="s">
        <v>276</v>
      </c>
      <c r="B27" s="2" t="s">
        <v>258</v>
      </c>
      <c r="C27" s="63">
        <v>198187</v>
      </c>
      <c r="D27" s="63">
        <v>5834</v>
      </c>
      <c r="E27" s="63"/>
      <c r="F27" s="63"/>
      <c r="G27" s="2"/>
      <c r="H27" s="2"/>
      <c r="I27" s="2"/>
      <c r="J27" s="2"/>
    </row>
    <row r="28" spans="1:10" x14ac:dyDescent="0.3">
      <c r="A28" s="139"/>
      <c r="B28" s="2" t="s">
        <v>260</v>
      </c>
      <c r="C28" s="63">
        <v>121776</v>
      </c>
      <c r="D28" s="63">
        <v>174215</v>
      </c>
      <c r="E28" s="63"/>
      <c r="F28" s="63"/>
      <c r="G28" s="2"/>
      <c r="H28" s="2"/>
      <c r="I28" s="2"/>
      <c r="J28" s="2"/>
    </row>
    <row r="29" spans="1:10" x14ac:dyDescent="0.3">
      <c r="A29" s="139"/>
      <c r="B29" s="2" t="s">
        <v>261</v>
      </c>
      <c r="C29" s="63">
        <v>22528</v>
      </c>
      <c r="D29" s="63"/>
      <c r="E29" s="63"/>
      <c r="F29" s="63"/>
      <c r="G29" s="2"/>
      <c r="H29" s="2"/>
      <c r="I29" s="2"/>
      <c r="J29" s="2"/>
    </row>
    <row r="30" spans="1:10" x14ac:dyDescent="0.3">
      <c r="A30" s="139"/>
      <c r="B30" s="2" t="s">
        <v>262</v>
      </c>
      <c r="C30" s="63">
        <v>6673</v>
      </c>
      <c r="D30" s="63">
        <f>3443+7342</f>
        <v>10785</v>
      </c>
      <c r="E30" s="66" t="s">
        <v>277</v>
      </c>
      <c r="F30" s="63"/>
      <c r="G30" s="2"/>
      <c r="H30" s="2"/>
      <c r="I30" s="2"/>
      <c r="J30" s="2"/>
    </row>
    <row r="31" spans="1:10" x14ac:dyDescent="0.3">
      <c r="A31" s="139" t="s">
        <v>284</v>
      </c>
      <c r="B31" s="2" t="s">
        <v>258</v>
      </c>
      <c r="C31" s="63">
        <v>184583</v>
      </c>
      <c r="D31" s="63">
        <v>38958</v>
      </c>
      <c r="E31" s="63"/>
      <c r="F31" s="63"/>
      <c r="G31" s="2"/>
      <c r="H31" s="2"/>
      <c r="I31" s="2"/>
      <c r="J31" s="2"/>
    </row>
    <row r="32" spans="1:10" x14ac:dyDescent="0.3">
      <c r="A32" s="139"/>
      <c r="B32" s="2" t="s">
        <v>260</v>
      </c>
      <c r="C32" s="63">
        <v>100944</v>
      </c>
      <c r="D32" s="63">
        <v>111442</v>
      </c>
      <c r="E32" s="63"/>
      <c r="F32" s="63"/>
      <c r="G32" s="2"/>
      <c r="H32" s="2"/>
      <c r="I32" s="2"/>
      <c r="J32" s="2"/>
    </row>
    <row r="33" spans="1:10" x14ac:dyDescent="0.3">
      <c r="A33" s="139"/>
      <c r="B33" s="2" t="s">
        <v>261</v>
      </c>
      <c r="C33" s="63">
        <v>39103</v>
      </c>
      <c r="D33" s="63"/>
      <c r="E33" s="63"/>
      <c r="F33" s="63"/>
      <c r="G33" s="2"/>
      <c r="H33" s="2"/>
      <c r="I33" s="2"/>
      <c r="J33" s="2"/>
    </row>
    <row r="34" spans="1:10" x14ac:dyDescent="0.3">
      <c r="A34" s="139"/>
      <c r="B34" s="2" t="s">
        <v>262</v>
      </c>
      <c r="C34" s="63">
        <v>17272</v>
      </c>
      <c r="D34" s="63">
        <f>1143+17156</f>
        <v>18299</v>
      </c>
      <c r="E34" s="66" t="s">
        <v>285</v>
      </c>
      <c r="F34" s="63"/>
      <c r="G34" s="2"/>
      <c r="H34" s="2"/>
      <c r="I34" s="2"/>
      <c r="J34" s="2"/>
    </row>
    <row r="35" spans="1:10" x14ac:dyDescent="0.3">
      <c r="B35" s="2"/>
      <c r="C35" s="63"/>
      <c r="D35" s="63"/>
      <c r="E35" s="63"/>
      <c r="F35" s="63"/>
      <c r="G35" s="2"/>
      <c r="H35" s="2"/>
      <c r="I35" s="2"/>
      <c r="J35" s="2"/>
    </row>
    <row r="36" spans="1:10" x14ac:dyDescent="0.3">
      <c r="B36" s="2"/>
      <c r="C36" s="63"/>
      <c r="D36" s="63"/>
      <c r="E36" s="63"/>
      <c r="F36" s="63"/>
      <c r="G36" s="2"/>
      <c r="H36" s="2"/>
      <c r="I36" s="2"/>
      <c r="J36" s="2"/>
    </row>
    <row r="37" spans="1:10" x14ac:dyDescent="0.3">
      <c r="B37" s="2"/>
      <c r="C37" s="63"/>
      <c r="D37" s="63"/>
      <c r="E37" s="63"/>
      <c r="F37" s="63"/>
      <c r="G37" s="2"/>
      <c r="H37" s="2"/>
      <c r="I37" s="2"/>
      <c r="J37" s="2"/>
    </row>
    <row r="38" spans="1:10" ht="15" x14ac:dyDescent="0.3">
      <c r="A38" s="20"/>
      <c r="B38" s="12"/>
      <c r="C38" s="63"/>
      <c r="D38" s="63"/>
      <c r="E38" s="63"/>
      <c r="F38" s="63"/>
    </row>
    <row r="39" spans="1:10" x14ac:dyDescent="0.3">
      <c r="C39" s="3"/>
    </row>
    <row r="40" spans="1:10" x14ac:dyDescent="0.3">
      <c r="C40" s="3"/>
    </row>
  </sheetData>
  <mergeCells count="8">
    <mergeCell ref="A27:A30"/>
    <mergeCell ref="A31:A34"/>
    <mergeCell ref="A3:A6"/>
    <mergeCell ref="A7:A10"/>
    <mergeCell ref="A11:A14"/>
    <mergeCell ref="A15:A18"/>
    <mergeCell ref="A19:A22"/>
    <mergeCell ref="A23:A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Q27"/>
  <sheetViews>
    <sheetView zoomScaleNormal="100" workbookViewId="0">
      <pane xSplit="2" ySplit="8" topLeftCell="BI9" activePane="bottomRight" state="frozenSplit"/>
      <selection activeCell="AK6" sqref="AK6"/>
      <selection pane="topRight" activeCell="AK6" sqref="AK6"/>
      <selection pane="bottomLeft" activeCell="AK6" sqref="AK6"/>
      <selection pane="bottomRight" activeCell="BL27" sqref="BL27"/>
    </sheetView>
  </sheetViews>
  <sheetFormatPr defaultColWidth="9.6640625" defaultRowHeight="12" x14ac:dyDescent="0.2"/>
  <cols>
    <col min="1" max="1" width="6.44140625" style="74" customWidth="1"/>
    <col min="2" max="2" width="13.88671875" style="73" customWidth="1"/>
    <col min="3" max="3" width="7.44140625" style="73" customWidth="1"/>
    <col min="4" max="4" width="12.5546875" style="73" customWidth="1"/>
    <col min="5" max="5" width="12.109375" style="73" customWidth="1"/>
    <col min="6" max="6" width="13.6640625" style="73" customWidth="1"/>
    <col min="7" max="7" width="9.88671875" style="73" customWidth="1"/>
    <col min="8" max="8" width="12.109375" style="73" bestFit="1" customWidth="1"/>
    <col min="9" max="9" width="8.21875" style="73" customWidth="1"/>
    <col min="10" max="10" width="11.44140625" style="73" customWidth="1"/>
    <col min="11" max="11" width="12.88671875" style="73" customWidth="1"/>
    <col min="12" max="12" width="14" style="73" customWidth="1"/>
    <col min="13" max="15" width="9.6640625" style="73"/>
    <col min="16" max="16" width="12.109375" style="73" customWidth="1"/>
    <col min="17" max="20" width="9.6640625" style="73"/>
    <col min="21" max="21" width="12" style="73" customWidth="1"/>
    <col min="22" max="22" width="12.77734375" style="73" customWidth="1"/>
    <col min="23" max="23" width="11.109375" style="73" customWidth="1"/>
    <col min="24" max="24" width="12" style="73" customWidth="1"/>
    <col min="25" max="25" width="9.6640625" style="73"/>
    <col min="26" max="26" width="15.33203125" style="73" customWidth="1"/>
    <col min="27" max="27" width="15.21875" style="73" customWidth="1"/>
    <col min="28" max="28" width="13.77734375" style="73" customWidth="1"/>
    <col min="29" max="31" width="9.6640625" style="73"/>
    <col min="32" max="32" width="13.109375" style="73" customWidth="1"/>
    <col min="33" max="33" width="13.88671875" style="73" customWidth="1"/>
    <col min="34" max="35" width="9.6640625" style="73"/>
    <col min="36" max="36" width="13" style="73" customWidth="1"/>
    <col min="37" max="39" width="9.6640625" style="73"/>
    <col min="40" max="40" width="11.44140625" style="73" customWidth="1"/>
    <col min="41" max="41" width="11.109375" style="73" customWidth="1"/>
    <col min="42" max="44" width="9.6640625" style="73"/>
    <col min="45" max="45" width="6.6640625" style="73" customWidth="1"/>
    <col min="46" max="46" width="9.109375" style="73" customWidth="1"/>
    <col min="47" max="47" width="13.33203125" style="73" customWidth="1"/>
    <col min="48" max="48" width="13.88671875" style="73" customWidth="1"/>
    <col min="49" max="49" width="16" style="73" customWidth="1"/>
    <col min="50" max="50" width="11.5546875" style="73" customWidth="1"/>
    <col min="51" max="51" width="10.21875" style="73" customWidth="1"/>
    <col min="52" max="52" width="15.21875" style="73" customWidth="1"/>
    <col min="53" max="53" width="11.21875" style="73" customWidth="1"/>
    <col min="54" max="54" width="18.33203125" style="73" customWidth="1"/>
    <col min="55" max="55" width="12.88671875" style="73" customWidth="1"/>
    <col min="56" max="57" width="13.21875" style="73" customWidth="1"/>
    <col min="58" max="58" width="10.88671875" style="73" customWidth="1"/>
    <col min="59" max="59" width="11.109375" style="73" customWidth="1"/>
    <col min="60" max="60" width="15.21875" style="73" customWidth="1"/>
    <col min="61" max="61" width="9.6640625" style="73"/>
    <col min="62" max="62" width="11" style="73" customWidth="1"/>
    <col min="63" max="63" width="10.77734375" style="73" customWidth="1"/>
    <col min="64" max="64" width="11.44140625" style="73" customWidth="1"/>
    <col min="65" max="65" width="10.44140625" style="73" customWidth="1"/>
    <col min="66" max="66" width="15.33203125" style="73" customWidth="1"/>
    <col min="67" max="257" width="9.6640625" style="73"/>
    <col min="258" max="258" width="6.44140625" style="73" customWidth="1"/>
    <col min="259" max="259" width="13.88671875" style="73" customWidth="1"/>
    <col min="260" max="260" width="14.33203125" style="73" customWidth="1"/>
    <col min="261" max="277" width="9.6640625" style="73"/>
    <col min="278" max="278" width="12" style="73" customWidth="1"/>
    <col min="279" max="279" width="12.77734375" style="73" customWidth="1"/>
    <col min="280" max="280" width="11.109375" style="73" customWidth="1"/>
    <col min="281" max="281" width="12" style="73" customWidth="1"/>
    <col min="282" max="282" width="9.6640625" style="73"/>
    <col min="283" max="283" width="15.33203125" style="73" customWidth="1"/>
    <col min="284" max="284" width="15.21875" style="73" customWidth="1"/>
    <col min="285" max="285" width="21.44140625" style="73" customWidth="1"/>
    <col min="286" max="301" width="9.6640625" style="73"/>
    <col min="302" max="303" width="13.44140625" style="73" customWidth="1"/>
    <col min="304" max="304" width="9.6640625" style="73"/>
    <col min="305" max="305" width="13.88671875" style="73" customWidth="1"/>
    <col min="306" max="306" width="10.6640625" style="73" customWidth="1"/>
    <col min="307" max="307" width="17.33203125" style="73" customWidth="1"/>
    <col min="308" max="309" width="12.6640625" style="73" customWidth="1"/>
    <col min="310" max="310" width="11.21875" style="73" customWidth="1"/>
    <col min="311" max="311" width="18.33203125" style="73" customWidth="1"/>
    <col min="312" max="312" width="12.88671875" style="73" customWidth="1"/>
    <col min="313" max="314" width="13.21875" style="73" customWidth="1"/>
    <col min="315" max="315" width="10.88671875" style="73" customWidth="1"/>
    <col min="316" max="316" width="11.109375" style="73" customWidth="1"/>
    <col min="317" max="317" width="15.21875" style="73" customWidth="1"/>
    <col min="318" max="318" width="9.6640625" style="73"/>
    <col min="319" max="319" width="11" style="73" customWidth="1"/>
    <col min="320" max="320" width="10.77734375" style="73" customWidth="1"/>
    <col min="321" max="321" width="11.44140625" style="73" customWidth="1"/>
    <col min="322" max="322" width="4" style="73" customWidth="1"/>
    <col min="323" max="513" width="9.6640625" style="73"/>
    <col min="514" max="514" width="6.44140625" style="73" customWidth="1"/>
    <col min="515" max="515" width="13.88671875" style="73" customWidth="1"/>
    <col min="516" max="516" width="14.33203125" style="73" customWidth="1"/>
    <col min="517" max="533" width="9.6640625" style="73"/>
    <col min="534" max="534" width="12" style="73" customWidth="1"/>
    <col min="535" max="535" width="12.77734375" style="73" customWidth="1"/>
    <col min="536" max="536" width="11.109375" style="73" customWidth="1"/>
    <col min="537" max="537" width="12" style="73" customWidth="1"/>
    <col min="538" max="538" width="9.6640625" style="73"/>
    <col min="539" max="539" width="15.33203125" style="73" customWidth="1"/>
    <col min="540" max="540" width="15.21875" style="73" customWidth="1"/>
    <col min="541" max="541" width="21.44140625" style="73" customWidth="1"/>
    <col min="542" max="557" width="9.6640625" style="73"/>
    <col min="558" max="559" width="13.44140625" style="73" customWidth="1"/>
    <col min="560" max="560" width="9.6640625" style="73"/>
    <col min="561" max="561" width="13.88671875" style="73" customWidth="1"/>
    <col min="562" max="562" width="10.6640625" style="73" customWidth="1"/>
    <col min="563" max="563" width="17.33203125" style="73" customWidth="1"/>
    <col min="564" max="565" width="12.6640625" style="73" customWidth="1"/>
    <col min="566" max="566" width="11.21875" style="73" customWidth="1"/>
    <col min="567" max="567" width="18.33203125" style="73" customWidth="1"/>
    <col min="568" max="568" width="12.88671875" style="73" customWidth="1"/>
    <col min="569" max="570" width="13.21875" style="73" customWidth="1"/>
    <col min="571" max="571" width="10.88671875" style="73" customWidth="1"/>
    <col min="572" max="572" width="11.109375" style="73" customWidth="1"/>
    <col min="573" max="573" width="15.21875" style="73" customWidth="1"/>
    <col min="574" max="574" width="9.6640625" style="73"/>
    <col min="575" max="575" width="11" style="73" customWidth="1"/>
    <col min="576" max="576" width="10.77734375" style="73" customWidth="1"/>
    <col min="577" max="577" width="11.44140625" style="73" customWidth="1"/>
    <col min="578" max="578" width="4" style="73" customWidth="1"/>
    <col min="579" max="769" width="9.6640625" style="73"/>
    <col min="770" max="770" width="6.44140625" style="73" customWidth="1"/>
    <col min="771" max="771" width="13.88671875" style="73" customWidth="1"/>
    <col min="772" max="772" width="14.33203125" style="73" customWidth="1"/>
    <col min="773" max="789" width="9.6640625" style="73"/>
    <col min="790" max="790" width="12" style="73" customWidth="1"/>
    <col min="791" max="791" width="12.77734375" style="73" customWidth="1"/>
    <col min="792" max="792" width="11.109375" style="73" customWidth="1"/>
    <col min="793" max="793" width="12" style="73" customWidth="1"/>
    <col min="794" max="794" width="9.6640625" style="73"/>
    <col min="795" max="795" width="15.33203125" style="73" customWidth="1"/>
    <col min="796" max="796" width="15.21875" style="73" customWidth="1"/>
    <col min="797" max="797" width="21.44140625" style="73" customWidth="1"/>
    <col min="798" max="813" width="9.6640625" style="73"/>
    <col min="814" max="815" width="13.44140625" style="73" customWidth="1"/>
    <col min="816" max="816" width="9.6640625" style="73"/>
    <col min="817" max="817" width="13.88671875" style="73" customWidth="1"/>
    <col min="818" max="818" width="10.6640625" style="73" customWidth="1"/>
    <col min="819" max="819" width="17.33203125" style="73" customWidth="1"/>
    <col min="820" max="821" width="12.6640625" style="73" customWidth="1"/>
    <col min="822" max="822" width="11.21875" style="73" customWidth="1"/>
    <col min="823" max="823" width="18.33203125" style="73" customWidth="1"/>
    <col min="824" max="824" width="12.88671875" style="73" customWidth="1"/>
    <col min="825" max="826" width="13.21875" style="73" customWidth="1"/>
    <col min="827" max="827" width="10.88671875" style="73" customWidth="1"/>
    <col min="828" max="828" width="11.109375" style="73" customWidth="1"/>
    <col min="829" max="829" width="15.21875" style="73" customWidth="1"/>
    <col min="830" max="830" width="9.6640625" style="73"/>
    <col min="831" max="831" width="11" style="73" customWidth="1"/>
    <col min="832" max="832" width="10.77734375" style="73" customWidth="1"/>
    <col min="833" max="833" width="11.44140625" style="73" customWidth="1"/>
    <col min="834" max="834" width="4" style="73" customWidth="1"/>
    <col min="835" max="1025" width="9.6640625" style="73"/>
    <col min="1026" max="1026" width="6.44140625" style="73" customWidth="1"/>
    <col min="1027" max="1027" width="13.88671875" style="73" customWidth="1"/>
    <col min="1028" max="1028" width="14.33203125" style="73" customWidth="1"/>
    <col min="1029" max="1045" width="9.6640625" style="73"/>
    <col min="1046" max="1046" width="12" style="73" customWidth="1"/>
    <col min="1047" max="1047" width="12.77734375" style="73" customWidth="1"/>
    <col min="1048" max="1048" width="11.109375" style="73" customWidth="1"/>
    <col min="1049" max="1049" width="12" style="73" customWidth="1"/>
    <col min="1050" max="1050" width="9.6640625" style="73"/>
    <col min="1051" max="1051" width="15.33203125" style="73" customWidth="1"/>
    <col min="1052" max="1052" width="15.21875" style="73" customWidth="1"/>
    <col min="1053" max="1053" width="21.44140625" style="73" customWidth="1"/>
    <col min="1054" max="1069" width="9.6640625" style="73"/>
    <col min="1070" max="1071" width="13.44140625" style="73" customWidth="1"/>
    <col min="1072" max="1072" width="9.6640625" style="73"/>
    <col min="1073" max="1073" width="13.88671875" style="73" customWidth="1"/>
    <col min="1074" max="1074" width="10.6640625" style="73" customWidth="1"/>
    <col min="1075" max="1075" width="17.33203125" style="73" customWidth="1"/>
    <col min="1076" max="1077" width="12.6640625" style="73" customWidth="1"/>
    <col min="1078" max="1078" width="11.21875" style="73" customWidth="1"/>
    <col min="1079" max="1079" width="18.33203125" style="73" customWidth="1"/>
    <col min="1080" max="1080" width="12.88671875" style="73" customWidth="1"/>
    <col min="1081" max="1082" width="13.21875" style="73" customWidth="1"/>
    <col min="1083" max="1083" width="10.88671875" style="73" customWidth="1"/>
    <col min="1084" max="1084" width="11.109375" style="73" customWidth="1"/>
    <col min="1085" max="1085" width="15.21875" style="73" customWidth="1"/>
    <col min="1086" max="1086" width="9.6640625" style="73"/>
    <col min="1087" max="1087" width="11" style="73" customWidth="1"/>
    <col min="1088" max="1088" width="10.77734375" style="73" customWidth="1"/>
    <col min="1089" max="1089" width="11.44140625" style="73" customWidth="1"/>
    <col min="1090" max="1090" width="4" style="73" customWidth="1"/>
    <col min="1091" max="1281" width="9.6640625" style="73"/>
    <col min="1282" max="1282" width="6.44140625" style="73" customWidth="1"/>
    <col min="1283" max="1283" width="13.88671875" style="73" customWidth="1"/>
    <col min="1284" max="1284" width="14.33203125" style="73" customWidth="1"/>
    <col min="1285" max="1301" width="9.6640625" style="73"/>
    <col min="1302" max="1302" width="12" style="73" customWidth="1"/>
    <col min="1303" max="1303" width="12.77734375" style="73" customWidth="1"/>
    <col min="1304" max="1304" width="11.109375" style="73" customWidth="1"/>
    <col min="1305" max="1305" width="12" style="73" customWidth="1"/>
    <col min="1306" max="1306" width="9.6640625" style="73"/>
    <col min="1307" max="1307" width="15.33203125" style="73" customWidth="1"/>
    <col min="1308" max="1308" width="15.21875" style="73" customWidth="1"/>
    <col min="1309" max="1309" width="21.44140625" style="73" customWidth="1"/>
    <col min="1310" max="1325" width="9.6640625" style="73"/>
    <col min="1326" max="1327" width="13.44140625" style="73" customWidth="1"/>
    <col min="1328" max="1328" width="9.6640625" style="73"/>
    <col min="1329" max="1329" width="13.88671875" style="73" customWidth="1"/>
    <col min="1330" max="1330" width="10.6640625" style="73" customWidth="1"/>
    <col min="1331" max="1331" width="17.33203125" style="73" customWidth="1"/>
    <col min="1332" max="1333" width="12.6640625" style="73" customWidth="1"/>
    <col min="1334" max="1334" width="11.21875" style="73" customWidth="1"/>
    <col min="1335" max="1335" width="18.33203125" style="73" customWidth="1"/>
    <col min="1336" max="1336" width="12.88671875" style="73" customWidth="1"/>
    <col min="1337" max="1338" width="13.21875" style="73" customWidth="1"/>
    <col min="1339" max="1339" width="10.88671875" style="73" customWidth="1"/>
    <col min="1340" max="1340" width="11.109375" style="73" customWidth="1"/>
    <col min="1341" max="1341" width="15.21875" style="73" customWidth="1"/>
    <col min="1342" max="1342" width="9.6640625" style="73"/>
    <col min="1343" max="1343" width="11" style="73" customWidth="1"/>
    <col min="1344" max="1344" width="10.77734375" style="73" customWidth="1"/>
    <col min="1345" max="1345" width="11.44140625" style="73" customWidth="1"/>
    <col min="1346" max="1346" width="4" style="73" customWidth="1"/>
    <col min="1347" max="1537" width="9.6640625" style="73"/>
    <col min="1538" max="1538" width="6.44140625" style="73" customWidth="1"/>
    <col min="1539" max="1539" width="13.88671875" style="73" customWidth="1"/>
    <col min="1540" max="1540" width="14.33203125" style="73" customWidth="1"/>
    <col min="1541" max="1557" width="9.6640625" style="73"/>
    <col min="1558" max="1558" width="12" style="73" customWidth="1"/>
    <col min="1559" max="1559" width="12.77734375" style="73" customWidth="1"/>
    <col min="1560" max="1560" width="11.109375" style="73" customWidth="1"/>
    <col min="1561" max="1561" width="12" style="73" customWidth="1"/>
    <col min="1562" max="1562" width="9.6640625" style="73"/>
    <col min="1563" max="1563" width="15.33203125" style="73" customWidth="1"/>
    <col min="1564" max="1564" width="15.21875" style="73" customWidth="1"/>
    <col min="1565" max="1565" width="21.44140625" style="73" customWidth="1"/>
    <col min="1566" max="1581" width="9.6640625" style="73"/>
    <col min="1582" max="1583" width="13.44140625" style="73" customWidth="1"/>
    <col min="1584" max="1584" width="9.6640625" style="73"/>
    <col min="1585" max="1585" width="13.88671875" style="73" customWidth="1"/>
    <col min="1586" max="1586" width="10.6640625" style="73" customWidth="1"/>
    <col min="1587" max="1587" width="17.33203125" style="73" customWidth="1"/>
    <col min="1588" max="1589" width="12.6640625" style="73" customWidth="1"/>
    <col min="1590" max="1590" width="11.21875" style="73" customWidth="1"/>
    <col min="1591" max="1591" width="18.33203125" style="73" customWidth="1"/>
    <col min="1592" max="1592" width="12.88671875" style="73" customWidth="1"/>
    <col min="1593" max="1594" width="13.21875" style="73" customWidth="1"/>
    <col min="1595" max="1595" width="10.88671875" style="73" customWidth="1"/>
    <col min="1596" max="1596" width="11.109375" style="73" customWidth="1"/>
    <col min="1597" max="1597" width="15.21875" style="73" customWidth="1"/>
    <col min="1598" max="1598" width="9.6640625" style="73"/>
    <col min="1599" max="1599" width="11" style="73" customWidth="1"/>
    <col min="1600" max="1600" width="10.77734375" style="73" customWidth="1"/>
    <col min="1601" max="1601" width="11.44140625" style="73" customWidth="1"/>
    <col min="1602" max="1602" width="4" style="73" customWidth="1"/>
    <col min="1603" max="1793" width="9.6640625" style="73"/>
    <col min="1794" max="1794" width="6.44140625" style="73" customWidth="1"/>
    <col min="1795" max="1795" width="13.88671875" style="73" customWidth="1"/>
    <col min="1796" max="1796" width="14.33203125" style="73" customWidth="1"/>
    <col min="1797" max="1813" width="9.6640625" style="73"/>
    <col min="1814" max="1814" width="12" style="73" customWidth="1"/>
    <col min="1815" max="1815" width="12.77734375" style="73" customWidth="1"/>
    <col min="1816" max="1816" width="11.109375" style="73" customWidth="1"/>
    <col min="1817" max="1817" width="12" style="73" customWidth="1"/>
    <col min="1818" max="1818" width="9.6640625" style="73"/>
    <col min="1819" max="1819" width="15.33203125" style="73" customWidth="1"/>
    <col min="1820" max="1820" width="15.21875" style="73" customWidth="1"/>
    <col min="1821" max="1821" width="21.44140625" style="73" customWidth="1"/>
    <col min="1822" max="1837" width="9.6640625" style="73"/>
    <col min="1838" max="1839" width="13.44140625" style="73" customWidth="1"/>
    <col min="1840" max="1840" width="9.6640625" style="73"/>
    <col min="1841" max="1841" width="13.88671875" style="73" customWidth="1"/>
    <col min="1842" max="1842" width="10.6640625" style="73" customWidth="1"/>
    <col min="1843" max="1843" width="17.33203125" style="73" customWidth="1"/>
    <col min="1844" max="1845" width="12.6640625" style="73" customWidth="1"/>
    <col min="1846" max="1846" width="11.21875" style="73" customWidth="1"/>
    <col min="1847" max="1847" width="18.33203125" style="73" customWidth="1"/>
    <col min="1848" max="1848" width="12.88671875" style="73" customWidth="1"/>
    <col min="1849" max="1850" width="13.21875" style="73" customWidth="1"/>
    <col min="1851" max="1851" width="10.88671875" style="73" customWidth="1"/>
    <col min="1852" max="1852" width="11.109375" style="73" customWidth="1"/>
    <col min="1853" max="1853" width="15.21875" style="73" customWidth="1"/>
    <col min="1854" max="1854" width="9.6640625" style="73"/>
    <col min="1855" max="1855" width="11" style="73" customWidth="1"/>
    <col min="1856" max="1856" width="10.77734375" style="73" customWidth="1"/>
    <col min="1857" max="1857" width="11.44140625" style="73" customWidth="1"/>
    <col min="1858" max="1858" width="4" style="73" customWidth="1"/>
    <col min="1859" max="2049" width="9.6640625" style="73"/>
    <col min="2050" max="2050" width="6.44140625" style="73" customWidth="1"/>
    <col min="2051" max="2051" width="13.88671875" style="73" customWidth="1"/>
    <col min="2052" max="2052" width="14.33203125" style="73" customWidth="1"/>
    <col min="2053" max="2069" width="9.6640625" style="73"/>
    <col min="2070" max="2070" width="12" style="73" customWidth="1"/>
    <col min="2071" max="2071" width="12.77734375" style="73" customWidth="1"/>
    <col min="2072" max="2072" width="11.109375" style="73" customWidth="1"/>
    <col min="2073" max="2073" width="12" style="73" customWidth="1"/>
    <col min="2074" max="2074" width="9.6640625" style="73"/>
    <col min="2075" max="2075" width="15.33203125" style="73" customWidth="1"/>
    <col min="2076" max="2076" width="15.21875" style="73" customWidth="1"/>
    <col min="2077" max="2077" width="21.44140625" style="73" customWidth="1"/>
    <col min="2078" max="2093" width="9.6640625" style="73"/>
    <col min="2094" max="2095" width="13.44140625" style="73" customWidth="1"/>
    <col min="2096" max="2096" width="9.6640625" style="73"/>
    <col min="2097" max="2097" width="13.88671875" style="73" customWidth="1"/>
    <col min="2098" max="2098" width="10.6640625" style="73" customWidth="1"/>
    <col min="2099" max="2099" width="17.33203125" style="73" customWidth="1"/>
    <col min="2100" max="2101" width="12.6640625" style="73" customWidth="1"/>
    <col min="2102" max="2102" width="11.21875" style="73" customWidth="1"/>
    <col min="2103" max="2103" width="18.33203125" style="73" customWidth="1"/>
    <col min="2104" max="2104" width="12.88671875" style="73" customWidth="1"/>
    <col min="2105" max="2106" width="13.21875" style="73" customWidth="1"/>
    <col min="2107" max="2107" width="10.88671875" style="73" customWidth="1"/>
    <col min="2108" max="2108" width="11.109375" style="73" customWidth="1"/>
    <col min="2109" max="2109" width="15.21875" style="73" customWidth="1"/>
    <col min="2110" max="2110" width="9.6640625" style="73"/>
    <col min="2111" max="2111" width="11" style="73" customWidth="1"/>
    <col min="2112" max="2112" width="10.77734375" style="73" customWidth="1"/>
    <col min="2113" max="2113" width="11.44140625" style="73" customWidth="1"/>
    <col min="2114" max="2114" width="4" style="73" customWidth="1"/>
    <col min="2115" max="2305" width="9.6640625" style="73"/>
    <col min="2306" max="2306" width="6.44140625" style="73" customWidth="1"/>
    <col min="2307" max="2307" width="13.88671875" style="73" customWidth="1"/>
    <col min="2308" max="2308" width="14.33203125" style="73" customWidth="1"/>
    <col min="2309" max="2325" width="9.6640625" style="73"/>
    <col min="2326" max="2326" width="12" style="73" customWidth="1"/>
    <col min="2327" max="2327" width="12.77734375" style="73" customWidth="1"/>
    <col min="2328" max="2328" width="11.109375" style="73" customWidth="1"/>
    <col min="2329" max="2329" width="12" style="73" customWidth="1"/>
    <col min="2330" max="2330" width="9.6640625" style="73"/>
    <col min="2331" max="2331" width="15.33203125" style="73" customWidth="1"/>
    <col min="2332" max="2332" width="15.21875" style="73" customWidth="1"/>
    <col min="2333" max="2333" width="21.44140625" style="73" customWidth="1"/>
    <col min="2334" max="2349" width="9.6640625" style="73"/>
    <col min="2350" max="2351" width="13.44140625" style="73" customWidth="1"/>
    <col min="2352" max="2352" width="9.6640625" style="73"/>
    <col min="2353" max="2353" width="13.88671875" style="73" customWidth="1"/>
    <col min="2354" max="2354" width="10.6640625" style="73" customWidth="1"/>
    <col min="2355" max="2355" width="17.33203125" style="73" customWidth="1"/>
    <col min="2356" max="2357" width="12.6640625" style="73" customWidth="1"/>
    <col min="2358" max="2358" width="11.21875" style="73" customWidth="1"/>
    <col min="2359" max="2359" width="18.33203125" style="73" customWidth="1"/>
    <col min="2360" max="2360" width="12.88671875" style="73" customWidth="1"/>
    <col min="2361" max="2362" width="13.21875" style="73" customWidth="1"/>
    <col min="2363" max="2363" width="10.88671875" style="73" customWidth="1"/>
    <col min="2364" max="2364" width="11.109375" style="73" customWidth="1"/>
    <col min="2365" max="2365" width="15.21875" style="73" customWidth="1"/>
    <col min="2366" max="2366" width="9.6640625" style="73"/>
    <col min="2367" max="2367" width="11" style="73" customWidth="1"/>
    <col min="2368" max="2368" width="10.77734375" style="73" customWidth="1"/>
    <col min="2369" max="2369" width="11.44140625" style="73" customWidth="1"/>
    <col min="2370" max="2370" width="4" style="73" customWidth="1"/>
    <col min="2371" max="2561" width="9.6640625" style="73"/>
    <col min="2562" max="2562" width="6.44140625" style="73" customWidth="1"/>
    <col min="2563" max="2563" width="13.88671875" style="73" customWidth="1"/>
    <col min="2564" max="2564" width="14.33203125" style="73" customWidth="1"/>
    <col min="2565" max="2581" width="9.6640625" style="73"/>
    <col min="2582" max="2582" width="12" style="73" customWidth="1"/>
    <col min="2583" max="2583" width="12.77734375" style="73" customWidth="1"/>
    <col min="2584" max="2584" width="11.109375" style="73" customWidth="1"/>
    <col min="2585" max="2585" width="12" style="73" customWidth="1"/>
    <col min="2586" max="2586" width="9.6640625" style="73"/>
    <col min="2587" max="2587" width="15.33203125" style="73" customWidth="1"/>
    <col min="2588" max="2588" width="15.21875" style="73" customWidth="1"/>
    <col min="2589" max="2589" width="21.44140625" style="73" customWidth="1"/>
    <col min="2590" max="2605" width="9.6640625" style="73"/>
    <col min="2606" max="2607" width="13.44140625" style="73" customWidth="1"/>
    <col min="2608" max="2608" width="9.6640625" style="73"/>
    <col min="2609" max="2609" width="13.88671875" style="73" customWidth="1"/>
    <col min="2610" max="2610" width="10.6640625" style="73" customWidth="1"/>
    <col min="2611" max="2611" width="17.33203125" style="73" customWidth="1"/>
    <col min="2612" max="2613" width="12.6640625" style="73" customWidth="1"/>
    <col min="2614" max="2614" width="11.21875" style="73" customWidth="1"/>
    <col min="2615" max="2615" width="18.33203125" style="73" customWidth="1"/>
    <col min="2616" max="2616" width="12.88671875" style="73" customWidth="1"/>
    <col min="2617" max="2618" width="13.21875" style="73" customWidth="1"/>
    <col min="2619" max="2619" width="10.88671875" style="73" customWidth="1"/>
    <col min="2620" max="2620" width="11.109375" style="73" customWidth="1"/>
    <col min="2621" max="2621" width="15.21875" style="73" customWidth="1"/>
    <col min="2622" max="2622" width="9.6640625" style="73"/>
    <col min="2623" max="2623" width="11" style="73" customWidth="1"/>
    <col min="2624" max="2624" width="10.77734375" style="73" customWidth="1"/>
    <col min="2625" max="2625" width="11.44140625" style="73" customWidth="1"/>
    <col min="2626" max="2626" width="4" style="73" customWidth="1"/>
    <col min="2627" max="2817" width="9.6640625" style="73"/>
    <col min="2818" max="2818" width="6.44140625" style="73" customWidth="1"/>
    <col min="2819" max="2819" width="13.88671875" style="73" customWidth="1"/>
    <col min="2820" max="2820" width="14.33203125" style="73" customWidth="1"/>
    <col min="2821" max="2837" width="9.6640625" style="73"/>
    <col min="2838" max="2838" width="12" style="73" customWidth="1"/>
    <col min="2839" max="2839" width="12.77734375" style="73" customWidth="1"/>
    <col min="2840" max="2840" width="11.109375" style="73" customWidth="1"/>
    <col min="2841" max="2841" width="12" style="73" customWidth="1"/>
    <col min="2842" max="2842" width="9.6640625" style="73"/>
    <col min="2843" max="2843" width="15.33203125" style="73" customWidth="1"/>
    <col min="2844" max="2844" width="15.21875" style="73" customWidth="1"/>
    <col min="2845" max="2845" width="21.44140625" style="73" customWidth="1"/>
    <col min="2846" max="2861" width="9.6640625" style="73"/>
    <col min="2862" max="2863" width="13.44140625" style="73" customWidth="1"/>
    <col min="2864" max="2864" width="9.6640625" style="73"/>
    <col min="2865" max="2865" width="13.88671875" style="73" customWidth="1"/>
    <col min="2866" max="2866" width="10.6640625" style="73" customWidth="1"/>
    <col min="2867" max="2867" width="17.33203125" style="73" customWidth="1"/>
    <col min="2868" max="2869" width="12.6640625" style="73" customWidth="1"/>
    <col min="2870" max="2870" width="11.21875" style="73" customWidth="1"/>
    <col min="2871" max="2871" width="18.33203125" style="73" customWidth="1"/>
    <col min="2872" max="2872" width="12.88671875" style="73" customWidth="1"/>
    <col min="2873" max="2874" width="13.21875" style="73" customWidth="1"/>
    <col min="2875" max="2875" width="10.88671875" style="73" customWidth="1"/>
    <col min="2876" max="2876" width="11.109375" style="73" customWidth="1"/>
    <col min="2877" max="2877" width="15.21875" style="73" customWidth="1"/>
    <col min="2878" max="2878" width="9.6640625" style="73"/>
    <col min="2879" max="2879" width="11" style="73" customWidth="1"/>
    <col min="2880" max="2880" width="10.77734375" style="73" customWidth="1"/>
    <col min="2881" max="2881" width="11.44140625" style="73" customWidth="1"/>
    <col min="2882" max="2882" width="4" style="73" customWidth="1"/>
    <col min="2883" max="3073" width="9.6640625" style="73"/>
    <col min="3074" max="3074" width="6.44140625" style="73" customWidth="1"/>
    <col min="3075" max="3075" width="13.88671875" style="73" customWidth="1"/>
    <col min="3076" max="3076" width="14.33203125" style="73" customWidth="1"/>
    <col min="3077" max="3093" width="9.6640625" style="73"/>
    <col min="3094" max="3094" width="12" style="73" customWidth="1"/>
    <col min="3095" max="3095" width="12.77734375" style="73" customWidth="1"/>
    <col min="3096" max="3096" width="11.109375" style="73" customWidth="1"/>
    <col min="3097" max="3097" width="12" style="73" customWidth="1"/>
    <col min="3098" max="3098" width="9.6640625" style="73"/>
    <col min="3099" max="3099" width="15.33203125" style="73" customWidth="1"/>
    <col min="3100" max="3100" width="15.21875" style="73" customWidth="1"/>
    <col min="3101" max="3101" width="21.44140625" style="73" customWidth="1"/>
    <col min="3102" max="3117" width="9.6640625" style="73"/>
    <col min="3118" max="3119" width="13.44140625" style="73" customWidth="1"/>
    <col min="3120" max="3120" width="9.6640625" style="73"/>
    <col min="3121" max="3121" width="13.88671875" style="73" customWidth="1"/>
    <col min="3122" max="3122" width="10.6640625" style="73" customWidth="1"/>
    <col min="3123" max="3123" width="17.33203125" style="73" customWidth="1"/>
    <col min="3124" max="3125" width="12.6640625" style="73" customWidth="1"/>
    <col min="3126" max="3126" width="11.21875" style="73" customWidth="1"/>
    <col min="3127" max="3127" width="18.33203125" style="73" customWidth="1"/>
    <col min="3128" max="3128" width="12.88671875" style="73" customWidth="1"/>
    <col min="3129" max="3130" width="13.21875" style="73" customWidth="1"/>
    <col min="3131" max="3131" width="10.88671875" style="73" customWidth="1"/>
    <col min="3132" max="3132" width="11.109375" style="73" customWidth="1"/>
    <col min="3133" max="3133" width="15.21875" style="73" customWidth="1"/>
    <col min="3134" max="3134" width="9.6640625" style="73"/>
    <col min="3135" max="3135" width="11" style="73" customWidth="1"/>
    <col min="3136" max="3136" width="10.77734375" style="73" customWidth="1"/>
    <col min="3137" max="3137" width="11.44140625" style="73" customWidth="1"/>
    <col min="3138" max="3138" width="4" style="73" customWidth="1"/>
    <col min="3139" max="3329" width="9.6640625" style="73"/>
    <col min="3330" max="3330" width="6.44140625" style="73" customWidth="1"/>
    <col min="3331" max="3331" width="13.88671875" style="73" customWidth="1"/>
    <col min="3332" max="3332" width="14.33203125" style="73" customWidth="1"/>
    <col min="3333" max="3349" width="9.6640625" style="73"/>
    <col min="3350" max="3350" width="12" style="73" customWidth="1"/>
    <col min="3351" max="3351" width="12.77734375" style="73" customWidth="1"/>
    <col min="3352" max="3352" width="11.109375" style="73" customWidth="1"/>
    <col min="3353" max="3353" width="12" style="73" customWidth="1"/>
    <col min="3354" max="3354" width="9.6640625" style="73"/>
    <col min="3355" max="3355" width="15.33203125" style="73" customWidth="1"/>
    <col min="3356" max="3356" width="15.21875" style="73" customWidth="1"/>
    <col min="3357" max="3357" width="21.44140625" style="73" customWidth="1"/>
    <col min="3358" max="3373" width="9.6640625" style="73"/>
    <col min="3374" max="3375" width="13.44140625" style="73" customWidth="1"/>
    <col min="3376" max="3376" width="9.6640625" style="73"/>
    <col min="3377" max="3377" width="13.88671875" style="73" customWidth="1"/>
    <col min="3378" max="3378" width="10.6640625" style="73" customWidth="1"/>
    <col min="3379" max="3379" width="17.33203125" style="73" customWidth="1"/>
    <col min="3380" max="3381" width="12.6640625" style="73" customWidth="1"/>
    <col min="3382" max="3382" width="11.21875" style="73" customWidth="1"/>
    <col min="3383" max="3383" width="18.33203125" style="73" customWidth="1"/>
    <col min="3384" max="3384" width="12.88671875" style="73" customWidth="1"/>
    <col min="3385" max="3386" width="13.21875" style="73" customWidth="1"/>
    <col min="3387" max="3387" width="10.88671875" style="73" customWidth="1"/>
    <col min="3388" max="3388" width="11.109375" style="73" customWidth="1"/>
    <col min="3389" max="3389" width="15.21875" style="73" customWidth="1"/>
    <col min="3390" max="3390" width="9.6640625" style="73"/>
    <col min="3391" max="3391" width="11" style="73" customWidth="1"/>
    <col min="3392" max="3392" width="10.77734375" style="73" customWidth="1"/>
    <col min="3393" max="3393" width="11.44140625" style="73" customWidth="1"/>
    <col min="3394" max="3394" width="4" style="73" customWidth="1"/>
    <col min="3395" max="3585" width="9.6640625" style="73"/>
    <col min="3586" max="3586" width="6.44140625" style="73" customWidth="1"/>
    <col min="3587" max="3587" width="13.88671875" style="73" customWidth="1"/>
    <col min="3588" max="3588" width="14.33203125" style="73" customWidth="1"/>
    <col min="3589" max="3605" width="9.6640625" style="73"/>
    <col min="3606" max="3606" width="12" style="73" customWidth="1"/>
    <col min="3607" max="3607" width="12.77734375" style="73" customWidth="1"/>
    <col min="3608" max="3608" width="11.109375" style="73" customWidth="1"/>
    <col min="3609" max="3609" width="12" style="73" customWidth="1"/>
    <col min="3610" max="3610" width="9.6640625" style="73"/>
    <col min="3611" max="3611" width="15.33203125" style="73" customWidth="1"/>
    <col min="3612" max="3612" width="15.21875" style="73" customWidth="1"/>
    <col min="3613" max="3613" width="21.44140625" style="73" customWidth="1"/>
    <col min="3614" max="3629" width="9.6640625" style="73"/>
    <col min="3630" max="3631" width="13.44140625" style="73" customWidth="1"/>
    <col min="3632" max="3632" width="9.6640625" style="73"/>
    <col min="3633" max="3633" width="13.88671875" style="73" customWidth="1"/>
    <col min="3634" max="3634" width="10.6640625" style="73" customWidth="1"/>
    <col min="3635" max="3635" width="17.33203125" style="73" customWidth="1"/>
    <col min="3636" max="3637" width="12.6640625" style="73" customWidth="1"/>
    <col min="3638" max="3638" width="11.21875" style="73" customWidth="1"/>
    <col min="3639" max="3639" width="18.33203125" style="73" customWidth="1"/>
    <col min="3640" max="3640" width="12.88671875" style="73" customWidth="1"/>
    <col min="3641" max="3642" width="13.21875" style="73" customWidth="1"/>
    <col min="3643" max="3643" width="10.88671875" style="73" customWidth="1"/>
    <col min="3644" max="3644" width="11.109375" style="73" customWidth="1"/>
    <col min="3645" max="3645" width="15.21875" style="73" customWidth="1"/>
    <col min="3646" max="3646" width="9.6640625" style="73"/>
    <col min="3647" max="3647" width="11" style="73" customWidth="1"/>
    <col min="3648" max="3648" width="10.77734375" style="73" customWidth="1"/>
    <col min="3649" max="3649" width="11.44140625" style="73" customWidth="1"/>
    <col min="3650" max="3650" width="4" style="73" customWidth="1"/>
    <col min="3651" max="3841" width="9.6640625" style="73"/>
    <col min="3842" max="3842" width="6.44140625" style="73" customWidth="1"/>
    <col min="3843" max="3843" width="13.88671875" style="73" customWidth="1"/>
    <col min="3844" max="3844" width="14.33203125" style="73" customWidth="1"/>
    <col min="3845" max="3861" width="9.6640625" style="73"/>
    <col min="3862" max="3862" width="12" style="73" customWidth="1"/>
    <col min="3863" max="3863" width="12.77734375" style="73" customWidth="1"/>
    <col min="3864" max="3864" width="11.109375" style="73" customWidth="1"/>
    <col min="3865" max="3865" width="12" style="73" customWidth="1"/>
    <col min="3866" max="3866" width="9.6640625" style="73"/>
    <col min="3867" max="3867" width="15.33203125" style="73" customWidth="1"/>
    <col min="3868" max="3868" width="15.21875" style="73" customWidth="1"/>
    <col min="3869" max="3869" width="21.44140625" style="73" customWidth="1"/>
    <col min="3870" max="3885" width="9.6640625" style="73"/>
    <col min="3886" max="3887" width="13.44140625" style="73" customWidth="1"/>
    <col min="3888" max="3888" width="9.6640625" style="73"/>
    <col min="3889" max="3889" width="13.88671875" style="73" customWidth="1"/>
    <col min="3890" max="3890" width="10.6640625" style="73" customWidth="1"/>
    <col min="3891" max="3891" width="17.33203125" style="73" customWidth="1"/>
    <col min="3892" max="3893" width="12.6640625" style="73" customWidth="1"/>
    <col min="3894" max="3894" width="11.21875" style="73" customWidth="1"/>
    <col min="3895" max="3895" width="18.33203125" style="73" customWidth="1"/>
    <col min="3896" max="3896" width="12.88671875" style="73" customWidth="1"/>
    <col min="3897" max="3898" width="13.21875" style="73" customWidth="1"/>
    <col min="3899" max="3899" width="10.88671875" style="73" customWidth="1"/>
    <col min="3900" max="3900" width="11.109375" style="73" customWidth="1"/>
    <col min="3901" max="3901" width="15.21875" style="73" customWidth="1"/>
    <col min="3902" max="3902" width="9.6640625" style="73"/>
    <col min="3903" max="3903" width="11" style="73" customWidth="1"/>
    <col min="3904" max="3904" width="10.77734375" style="73" customWidth="1"/>
    <col min="3905" max="3905" width="11.44140625" style="73" customWidth="1"/>
    <col min="3906" max="3906" width="4" style="73" customWidth="1"/>
    <col min="3907" max="4097" width="9.6640625" style="73"/>
    <col min="4098" max="4098" width="6.44140625" style="73" customWidth="1"/>
    <col min="4099" max="4099" width="13.88671875" style="73" customWidth="1"/>
    <col min="4100" max="4100" width="14.33203125" style="73" customWidth="1"/>
    <col min="4101" max="4117" width="9.6640625" style="73"/>
    <col min="4118" max="4118" width="12" style="73" customWidth="1"/>
    <col min="4119" max="4119" width="12.77734375" style="73" customWidth="1"/>
    <col min="4120" max="4120" width="11.109375" style="73" customWidth="1"/>
    <col min="4121" max="4121" width="12" style="73" customWidth="1"/>
    <col min="4122" max="4122" width="9.6640625" style="73"/>
    <col min="4123" max="4123" width="15.33203125" style="73" customWidth="1"/>
    <col min="4124" max="4124" width="15.21875" style="73" customWidth="1"/>
    <col min="4125" max="4125" width="21.44140625" style="73" customWidth="1"/>
    <col min="4126" max="4141" width="9.6640625" style="73"/>
    <col min="4142" max="4143" width="13.44140625" style="73" customWidth="1"/>
    <col min="4144" max="4144" width="9.6640625" style="73"/>
    <col min="4145" max="4145" width="13.88671875" style="73" customWidth="1"/>
    <col min="4146" max="4146" width="10.6640625" style="73" customWidth="1"/>
    <col min="4147" max="4147" width="17.33203125" style="73" customWidth="1"/>
    <col min="4148" max="4149" width="12.6640625" style="73" customWidth="1"/>
    <col min="4150" max="4150" width="11.21875" style="73" customWidth="1"/>
    <col min="4151" max="4151" width="18.33203125" style="73" customWidth="1"/>
    <col min="4152" max="4152" width="12.88671875" style="73" customWidth="1"/>
    <col min="4153" max="4154" width="13.21875" style="73" customWidth="1"/>
    <col min="4155" max="4155" width="10.88671875" style="73" customWidth="1"/>
    <col min="4156" max="4156" width="11.109375" style="73" customWidth="1"/>
    <col min="4157" max="4157" width="15.21875" style="73" customWidth="1"/>
    <col min="4158" max="4158" width="9.6640625" style="73"/>
    <col min="4159" max="4159" width="11" style="73" customWidth="1"/>
    <col min="4160" max="4160" width="10.77734375" style="73" customWidth="1"/>
    <col min="4161" max="4161" width="11.44140625" style="73" customWidth="1"/>
    <col min="4162" max="4162" width="4" style="73" customWidth="1"/>
    <col min="4163" max="4353" width="9.6640625" style="73"/>
    <col min="4354" max="4354" width="6.44140625" style="73" customWidth="1"/>
    <col min="4355" max="4355" width="13.88671875" style="73" customWidth="1"/>
    <col min="4356" max="4356" width="14.33203125" style="73" customWidth="1"/>
    <col min="4357" max="4373" width="9.6640625" style="73"/>
    <col min="4374" max="4374" width="12" style="73" customWidth="1"/>
    <col min="4375" max="4375" width="12.77734375" style="73" customWidth="1"/>
    <col min="4376" max="4376" width="11.109375" style="73" customWidth="1"/>
    <col min="4377" max="4377" width="12" style="73" customWidth="1"/>
    <col min="4378" max="4378" width="9.6640625" style="73"/>
    <col min="4379" max="4379" width="15.33203125" style="73" customWidth="1"/>
    <col min="4380" max="4380" width="15.21875" style="73" customWidth="1"/>
    <col min="4381" max="4381" width="21.44140625" style="73" customWidth="1"/>
    <col min="4382" max="4397" width="9.6640625" style="73"/>
    <col min="4398" max="4399" width="13.44140625" style="73" customWidth="1"/>
    <col min="4400" max="4400" width="9.6640625" style="73"/>
    <col min="4401" max="4401" width="13.88671875" style="73" customWidth="1"/>
    <col min="4402" max="4402" width="10.6640625" style="73" customWidth="1"/>
    <col min="4403" max="4403" width="17.33203125" style="73" customWidth="1"/>
    <col min="4404" max="4405" width="12.6640625" style="73" customWidth="1"/>
    <col min="4406" max="4406" width="11.21875" style="73" customWidth="1"/>
    <col min="4407" max="4407" width="18.33203125" style="73" customWidth="1"/>
    <col min="4408" max="4408" width="12.88671875" style="73" customWidth="1"/>
    <col min="4409" max="4410" width="13.21875" style="73" customWidth="1"/>
    <col min="4411" max="4411" width="10.88671875" style="73" customWidth="1"/>
    <col min="4412" max="4412" width="11.109375" style="73" customWidth="1"/>
    <col min="4413" max="4413" width="15.21875" style="73" customWidth="1"/>
    <col min="4414" max="4414" width="9.6640625" style="73"/>
    <col min="4415" max="4415" width="11" style="73" customWidth="1"/>
    <col min="4416" max="4416" width="10.77734375" style="73" customWidth="1"/>
    <col min="4417" max="4417" width="11.44140625" style="73" customWidth="1"/>
    <col min="4418" max="4418" width="4" style="73" customWidth="1"/>
    <col min="4419" max="4609" width="9.6640625" style="73"/>
    <col min="4610" max="4610" width="6.44140625" style="73" customWidth="1"/>
    <col min="4611" max="4611" width="13.88671875" style="73" customWidth="1"/>
    <col min="4612" max="4612" width="14.33203125" style="73" customWidth="1"/>
    <col min="4613" max="4629" width="9.6640625" style="73"/>
    <col min="4630" max="4630" width="12" style="73" customWidth="1"/>
    <col min="4631" max="4631" width="12.77734375" style="73" customWidth="1"/>
    <col min="4632" max="4632" width="11.109375" style="73" customWidth="1"/>
    <col min="4633" max="4633" width="12" style="73" customWidth="1"/>
    <col min="4634" max="4634" width="9.6640625" style="73"/>
    <col min="4635" max="4635" width="15.33203125" style="73" customWidth="1"/>
    <col min="4636" max="4636" width="15.21875" style="73" customWidth="1"/>
    <col min="4637" max="4637" width="21.44140625" style="73" customWidth="1"/>
    <col min="4638" max="4653" width="9.6640625" style="73"/>
    <col min="4654" max="4655" width="13.44140625" style="73" customWidth="1"/>
    <col min="4656" max="4656" width="9.6640625" style="73"/>
    <col min="4657" max="4657" width="13.88671875" style="73" customWidth="1"/>
    <col min="4658" max="4658" width="10.6640625" style="73" customWidth="1"/>
    <col min="4659" max="4659" width="17.33203125" style="73" customWidth="1"/>
    <col min="4660" max="4661" width="12.6640625" style="73" customWidth="1"/>
    <col min="4662" max="4662" width="11.21875" style="73" customWidth="1"/>
    <col min="4663" max="4663" width="18.33203125" style="73" customWidth="1"/>
    <col min="4664" max="4664" width="12.88671875" style="73" customWidth="1"/>
    <col min="4665" max="4666" width="13.21875" style="73" customWidth="1"/>
    <col min="4667" max="4667" width="10.88671875" style="73" customWidth="1"/>
    <col min="4668" max="4668" width="11.109375" style="73" customWidth="1"/>
    <col min="4669" max="4669" width="15.21875" style="73" customWidth="1"/>
    <col min="4670" max="4670" width="9.6640625" style="73"/>
    <col min="4671" max="4671" width="11" style="73" customWidth="1"/>
    <col min="4672" max="4672" width="10.77734375" style="73" customWidth="1"/>
    <col min="4673" max="4673" width="11.44140625" style="73" customWidth="1"/>
    <col min="4674" max="4674" width="4" style="73" customWidth="1"/>
    <col min="4675" max="4865" width="9.6640625" style="73"/>
    <col min="4866" max="4866" width="6.44140625" style="73" customWidth="1"/>
    <col min="4867" max="4867" width="13.88671875" style="73" customWidth="1"/>
    <col min="4868" max="4868" width="14.33203125" style="73" customWidth="1"/>
    <col min="4869" max="4885" width="9.6640625" style="73"/>
    <col min="4886" max="4886" width="12" style="73" customWidth="1"/>
    <col min="4887" max="4887" width="12.77734375" style="73" customWidth="1"/>
    <col min="4888" max="4888" width="11.109375" style="73" customWidth="1"/>
    <col min="4889" max="4889" width="12" style="73" customWidth="1"/>
    <col min="4890" max="4890" width="9.6640625" style="73"/>
    <col min="4891" max="4891" width="15.33203125" style="73" customWidth="1"/>
    <col min="4892" max="4892" width="15.21875" style="73" customWidth="1"/>
    <col min="4893" max="4893" width="21.44140625" style="73" customWidth="1"/>
    <col min="4894" max="4909" width="9.6640625" style="73"/>
    <col min="4910" max="4911" width="13.44140625" style="73" customWidth="1"/>
    <col min="4912" max="4912" width="9.6640625" style="73"/>
    <col min="4913" max="4913" width="13.88671875" style="73" customWidth="1"/>
    <col min="4914" max="4914" width="10.6640625" style="73" customWidth="1"/>
    <col min="4915" max="4915" width="17.33203125" style="73" customWidth="1"/>
    <col min="4916" max="4917" width="12.6640625" style="73" customWidth="1"/>
    <col min="4918" max="4918" width="11.21875" style="73" customWidth="1"/>
    <col min="4919" max="4919" width="18.33203125" style="73" customWidth="1"/>
    <col min="4920" max="4920" width="12.88671875" style="73" customWidth="1"/>
    <col min="4921" max="4922" width="13.21875" style="73" customWidth="1"/>
    <col min="4923" max="4923" width="10.88671875" style="73" customWidth="1"/>
    <col min="4924" max="4924" width="11.109375" style="73" customWidth="1"/>
    <col min="4925" max="4925" width="15.21875" style="73" customWidth="1"/>
    <col min="4926" max="4926" width="9.6640625" style="73"/>
    <col min="4927" max="4927" width="11" style="73" customWidth="1"/>
    <col min="4928" max="4928" width="10.77734375" style="73" customWidth="1"/>
    <col min="4929" max="4929" width="11.44140625" style="73" customWidth="1"/>
    <col min="4930" max="4930" width="4" style="73" customWidth="1"/>
    <col min="4931" max="5121" width="9.6640625" style="73"/>
    <col min="5122" max="5122" width="6.44140625" style="73" customWidth="1"/>
    <col min="5123" max="5123" width="13.88671875" style="73" customWidth="1"/>
    <col min="5124" max="5124" width="14.33203125" style="73" customWidth="1"/>
    <col min="5125" max="5141" width="9.6640625" style="73"/>
    <col min="5142" max="5142" width="12" style="73" customWidth="1"/>
    <col min="5143" max="5143" width="12.77734375" style="73" customWidth="1"/>
    <col min="5144" max="5144" width="11.109375" style="73" customWidth="1"/>
    <col min="5145" max="5145" width="12" style="73" customWidth="1"/>
    <col min="5146" max="5146" width="9.6640625" style="73"/>
    <col min="5147" max="5147" width="15.33203125" style="73" customWidth="1"/>
    <col min="5148" max="5148" width="15.21875" style="73" customWidth="1"/>
    <col min="5149" max="5149" width="21.44140625" style="73" customWidth="1"/>
    <col min="5150" max="5165" width="9.6640625" style="73"/>
    <col min="5166" max="5167" width="13.44140625" style="73" customWidth="1"/>
    <col min="5168" max="5168" width="9.6640625" style="73"/>
    <col min="5169" max="5169" width="13.88671875" style="73" customWidth="1"/>
    <col min="5170" max="5170" width="10.6640625" style="73" customWidth="1"/>
    <col min="5171" max="5171" width="17.33203125" style="73" customWidth="1"/>
    <col min="5172" max="5173" width="12.6640625" style="73" customWidth="1"/>
    <col min="5174" max="5174" width="11.21875" style="73" customWidth="1"/>
    <col min="5175" max="5175" width="18.33203125" style="73" customWidth="1"/>
    <col min="5176" max="5176" width="12.88671875" style="73" customWidth="1"/>
    <col min="5177" max="5178" width="13.21875" style="73" customWidth="1"/>
    <col min="5179" max="5179" width="10.88671875" style="73" customWidth="1"/>
    <col min="5180" max="5180" width="11.109375" style="73" customWidth="1"/>
    <col min="5181" max="5181" width="15.21875" style="73" customWidth="1"/>
    <col min="5182" max="5182" width="9.6640625" style="73"/>
    <col min="5183" max="5183" width="11" style="73" customWidth="1"/>
    <col min="5184" max="5184" width="10.77734375" style="73" customWidth="1"/>
    <col min="5185" max="5185" width="11.44140625" style="73" customWidth="1"/>
    <col min="5186" max="5186" width="4" style="73" customWidth="1"/>
    <col min="5187" max="5377" width="9.6640625" style="73"/>
    <col min="5378" max="5378" width="6.44140625" style="73" customWidth="1"/>
    <col min="5379" max="5379" width="13.88671875" style="73" customWidth="1"/>
    <col min="5380" max="5380" width="14.33203125" style="73" customWidth="1"/>
    <col min="5381" max="5397" width="9.6640625" style="73"/>
    <col min="5398" max="5398" width="12" style="73" customWidth="1"/>
    <col min="5399" max="5399" width="12.77734375" style="73" customWidth="1"/>
    <col min="5400" max="5400" width="11.109375" style="73" customWidth="1"/>
    <col min="5401" max="5401" width="12" style="73" customWidth="1"/>
    <col min="5402" max="5402" width="9.6640625" style="73"/>
    <col min="5403" max="5403" width="15.33203125" style="73" customWidth="1"/>
    <col min="5404" max="5404" width="15.21875" style="73" customWidth="1"/>
    <col min="5405" max="5405" width="21.44140625" style="73" customWidth="1"/>
    <col min="5406" max="5421" width="9.6640625" style="73"/>
    <col min="5422" max="5423" width="13.44140625" style="73" customWidth="1"/>
    <col min="5424" max="5424" width="9.6640625" style="73"/>
    <col min="5425" max="5425" width="13.88671875" style="73" customWidth="1"/>
    <col min="5426" max="5426" width="10.6640625" style="73" customWidth="1"/>
    <col min="5427" max="5427" width="17.33203125" style="73" customWidth="1"/>
    <col min="5428" max="5429" width="12.6640625" style="73" customWidth="1"/>
    <col min="5430" max="5430" width="11.21875" style="73" customWidth="1"/>
    <col min="5431" max="5431" width="18.33203125" style="73" customWidth="1"/>
    <col min="5432" max="5432" width="12.88671875" style="73" customWidth="1"/>
    <col min="5433" max="5434" width="13.21875" style="73" customWidth="1"/>
    <col min="5435" max="5435" width="10.88671875" style="73" customWidth="1"/>
    <col min="5436" max="5436" width="11.109375" style="73" customWidth="1"/>
    <col min="5437" max="5437" width="15.21875" style="73" customWidth="1"/>
    <col min="5438" max="5438" width="9.6640625" style="73"/>
    <col min="5439" max="5439" width="11" style="73" customWidth="1"/>
    <col min="5440" max="5440" width="10.77734375" style="73" customWidth="1"/>
    <col min="5441" max="5441" width="11.44140625" style="73" customWidth="1"/>
    <col min="5442" max="5442" width="4" style="73" customWidth="1"/>
    <col min="5443" max="5633" width="9.6640625" style="73"/>
    <col min="5634" max="5634" width="6.44140625" style="73" customWidth="1"/>
    <col min="5635" max="5635" width="13.88671875" style="73" customWidth="1"/>
    <col min="5636" max="5636" width="14.33203125" style="73" customWidth="1"/>
    <col min="5637" max="5653" width="9.6640625" style="73"/>
    <col min="5654" max="5654" width="12" style="73" customWidth="1"/>
    <col min="5655" max="5655" width="12.77734375" style="73" customWidth="1"/>
    <col min="5656" max="5656" width="11.109375" style="73" customWidth="1"/>
    <col min="5657" max="5657" width="12" style="73" customWidth="1"/>
    <col min="5658" max="5658" width="9.6640625" style="73"/>
    <col min="5659" max="5659" width="15.33203125" style="73" customWidth="1"/>
    <col min="5660" max="5660" width="15.21875" style="73" customWidth="1"/>
    <col min="5661" max="5661" width="21.44140625" style="73" customWidth="1"/>
    <col min="5662" max="5677" width="9.6640625" style="73"/>
    <col min="5678" max="5679" width="13.44140625" style="73" customWidth="1"/>
    <col min="5680" max="5680" width="9.6640625" style="73"/>
    <col min="5681" max="5681" width="13.88671875" style="73" customWidth="1"/>
    <col min="5682" max="5682" width="10.6640625" style="73" customWidth="1"/>
    <col min="5683" max="5683" width="17.33203125" style="73" customWidth="1"/>
    <col min="5684" max="5685" width="12.6640625" style="73" customWidth="1"/>
    <col min="5686" max="5686" width="11.21875" style="73" customWidth="1"/>
    <col min="5687" max="5687" width="18.33203125" style="73" customWidth="1"/>
    <col min="5688" max="5688" width="12.88671875" style="73" customWidth="1"/>
    <col min="5689" max="5690" width="13.21875" style="73" customWidth="1"/>
    <col min="5691" max="5691" width="10.88671875" style="73" customWidth="1"/>
    <col min="5692" max="5692" width="11.109375" style="73" customWidth="1"/>
    <col min="5693" max="5693" width="15.21875" style="73" customWidth="1"/>
    <col min="5694" max="5694" width="9.6640625" style="73"/>
    <col min="5695" max="5695" width="11" style="73" customWidth="1"/>
    <col min="5696" max="5696" width="10.77734375" style="73" customWidth="1"/>
    <col min="5697" max="5697" width="11.44140625" style="73" customWidth="1"/>
    <col min="5698" max="5698" width="4" style="73" customWidth="1"/>
    <col min="5699" max="5889" width="9.6640625" style="73"/>
    <col min="5890" max="5890" width="6.44140625" style="73" customWidth="1"/>
    <col min="5891" max="5891" width="13.88671875" style="73" customWidth="1"/>
    <col min="5892" max="5892" width="14.33203125" style="73" customWidth="1"/>
    <col min="5893" max="5909" width="9.6640625" style="73"/>
    <col min="5910" max="5910" width="12" style="73" customWidth="1"/>
    <col min="5911" max="5911" width="12.77734375" style="73" customWidth="1"/>
    <col min="5912" max="5912" width="11.109375" style="73" customWidth="1"/>
    <col min="5913" max="5913" width="12" style="73" customWidth="1"/>
    <col min="5914" max="5914" width="9.6640625" style="73"/>
    <col min="5915" max="5915" width="15.33203125" style="73" customWidth="1"/>
    <col min="5916" max="5916" width="15.21875" style="73" customWidth="1"/>
    <col min="5917" max="5917" width="21.44140625" style="73" customWidth="1"/>
    <col min="5918" max="5933" width="9.6640625" style="73"/>
    <col min="5934" max="5935" width="13.44140625" style="73" customWidth="1"/>
    <col min="5936" max="5936" width="9.6640625" style="73"/>
    <col min="5937" max="5937" width="13.88671875" style="73" customWidth="1"/>
    <col min="5938" max="5938" width="10.6640625" style="73" customWidth="1"/>
    <col min="5939" max="5939" width="17.33203125" style="73" customWidth="1"/>
    <col min="5940" max="5941" width="12.6640625" style="73" customWidth="1"/>
    <col min="5942" max="5942" width="11.21875" style="73" customWidth="1"/>
    <col min="5943" max="5943" width="18.33203125" style="73" customWidth="1"/>
    <col min="5944" max="5944" width="12.88671875" style="73" customWidth="1"/>
    <col min="5945" max="5946" width="13.21875" style="73" customWidth="1"/>
    <col min="5947" max="5947" width="10.88671875" style="73" customWidth="1"/>
    <col min="5948" max="5948" width="11.109375" style="73" customWidth="1"/>
    <col min="5949" max="5949" width="15.21875" style="73" customWidth="1"/>
    <col min="5950" max="5950" width="9.6640625" style="73"/>
    <col min="5951" max="5951" width="11" style="73" customWidth="1"/>
    <col min="5952" max="5952" width="10.77734375" style="73" customWidth="1"/>
    <col min="5953" max="5953" width="11.44140625" style="73" customWidth="1"/>
    <col min="5954" max="5954" width="4" style="73" customWidth="1"/>
    <col min="5955" max="6145" width="9.6640625" style="73"/>
    <col min="6146" max="6146" width="6.44140625" style="73" customWidth="1"/>
    <col min="6147" max="6147" width="13.88671875" style="73" customWidth="1"/>
    <col min="6148" max="6148" width="14.33203125" style="73" customWidth="1"/>
    <col min="6149" max="6165" width="9.6640625" style="73"/>
    <col min="6166" max="6166" width="12" style="73" customWidth="1"/>
    <col min="6167" max="6167" width="12.77734375" style="73" customWidth="1"/>
    <col min="6168" max="6168" width="11.109375" style="73" customWidth="1"/>
    <col min="6169" max="6169" width="12" style="73" customWidth="1"/>
    <col min="6170" max="6170" width="9.6640625" style="73"/>
    <col min="6171" max="6171" width="15.33203125" style="73" customWidth="1"/>
    <col min="6172" max="6172" width="15.21875" style="73" customWidth="1"/>
    <col min="6173" max="6173" width="21.44140625" style="73" customWidth="1"/>
    <col min="6174" max="6189" width="9.6640625" style="73"/>
    <col min="6190" max="6191" width="13.44140625" style="73" customWidth="1"/>
    <col min="6192" max="6192" width="9.6640625" style="73"/>
    <col min="6193" max="6193" width="13.88671875" style="73" customWidth="1"/>
    <col min="6194" max="6194" width="10.6640625" style="73" customWidth="1"/>
    <col min="6195" max="6195" width="17.33203125" style="73" customWidth="1"/>
    <col min="6196" max="6197" width="12.6640625" style="73" customWidth="1"/>
    <col min="6198" max="6198" width="11.21875" style="73" customWidth="1"/>
    <col min="6199" max="6199" width="18.33203125" style="73" customWidth="1"/>
    <col min="6200" max="6200" width="12.88671875" style="73" customWidth="1"/>
    <col min="6201" max="6202" width="13.21875" style="73" customWidth="1"/>
    <col min="6203" max="6203" width="10.88671875" style="73" customWidth="1"/>
    <col min="6204" max="6204" width="11.109375" style="73" customWidth="1"/>
    <col min="6205" max="6205" width="15.21875" style="73" customWidth="1"/>
    <col min="6206" max="6206" width="9.6640625" style="73"/>
    <col min="6207" max="6207" width="11" style="73" customWidth="1"/>
    <col min="6208" max="6208" width="10.77734375" style="73" customWidth="1"/>
    <col min="6209" max="6209" width="11.44140625" style="73" customWidth="1"/>
    <col min="6210" max="6210" width="4" style="73" customWidth="1"/>
    <col min="6211" max="6401" width="9.6640625" style="73"/>
    <col min="6402" max="6402" width="6.44140625" style="73" customWidth="1"/>
    <col min="6403" max="6403" width="13.88671875" style="73" customWidth="1"/>
    <col min="6404" max="6404" width="14.33203125" style="73" customWidth="1"/>
    <col min="6405" max="6421" width="9.6640625" style="73"/>
    <col min="6422" max="6422" width="12" style="73" customWidth="1"/>
    <col min="6423" max="6423" width="12.77734375" style="73" customWidth="1"/>
    <col min="6424" max="6424" width="11.109375" style="73" customWidth="1"/>
    <col min="6425" max="6425" width="12" style="73" customWidth="1"/>
    <col min="6426" max="6426" width="9.6640625" style="73"/>
    <col min="6427" max="6427" width="15.33203125" style="73" customWidth="1"/>
    <col min="6428" max="6428" width="15.21875" style="73" customWidth="1"/>
    <col min="6429" max="6429" width="21.44140625" style="73" customWidth="1"/>
    <col min="6430" max="6445" width="9.6640625" style="73"/>
    <col min="6446" max="6447" width="13.44140625" style="73" customWidth="1"/>
    <col min="6448" max="6448" width="9.6640625" style="73"/>
    <col min="6449" max="6449" width="13.88671875" style="73" customWidth="1"/>
    <col min="6450" max="6450" width="10.6640625" style="73" customWidth="1"/>
    <col min="6451" max="6451" width="17.33203125" style="73" customWidth="1"/>
    <col min="6452" max="6453" width="12.6640625" style="73" customWidth="1"/>
    <col min="6454" max="6454" width="11.21875" style="73" customWidth="1"/>
    <col min="6455" max="6455" width="18.33203125" style="73" customWidth="1"/>
    <col min="6456" max="6456" width="12.88671875" style="73" customWidth="1"/>
    <col min="6457" max="6458" width="13.21875" style="73" customWidth="1"/>
    <col min="6459" max="6459" width="10.88671875" style="73" customWidth="1"/>
    <col min="6460" max="6460" width="11.109375" style="73" customWidth="1"/>
    <col min="6461" max="6461" width="15.21875" style="73" customWidth="1"/>
    <col min="6462" max="6462" width="9.6640625" style="73"/>
    <col min="6463" max="6463" width="11" style="73" customWidth="1"/>
    <col min="6464" max="6464" width="10.77734375" style="73" customWidth="1"/>
    <col min="6465" max="6465" width="11.44140625" style="73" customWidth="1"/>
    <col min="6466" max="6466" width="4" style="73" customWidth="1"/>
    <col min="6467" max="6657" width="9.6640625" style="73"/>
    <col min="6658" max="6658" width="6.44140625" style="73" customWidth="1"/>
    <col min="6659" max="6659" width="13.88671875" style="73" customWidth="1"/>
    <col min="6660" max="6660" width="14.33203125" style="73" customWidth="1"/>
    <col min="6661" max="6677" width="9.6640625" style="73"/>
    <col min="6678" max="6678" width="12" style="73" customWidth="1"/>
    <col min="6679" max="6679" width="12.77734375" style="73" customWidth="1"/>
    <col min="6680" max="6680" width="11.109375" style="73" customWidth="1"/>
    <col min="6681" max="6681" width="12" style="73" customWidth="1"/>
    <col min="6682" max="6682" width="9.6640625" style="73"/>
    <col min="6683" max="6683" width="15.33203125" style="73" customWidth="1"/>
    <col min="6684" max="6684" width="15.21875" style="73" customWidth="1"/>
    <col min="6685" max="6685" width="21.44140625" style="73" customWidth="1"/>
    <col min="6686" max="6701" width="9.6640625" style="73"/>
    <col min="6702" max="6703" width="13.44140625" style="73" customWidth="1"/>
    <col min="6704" max="6704" width="9.6640625" style="73"/>
    <col min="6705" max="6705" width="13.88671875" style="73" customWidth="1"/>
    <col min="6706" max="6706" width="10.6640625" style="73" customWidth="1"/>
    <col min="6707" max="6707" width="17.33203125" style="73" customWidth="1"/>
    <col min="6708" max="6709" width="12.6640625" style="73" customWidth="1"/>
    <col min="6710" max="6710" width="11.21875" style="73" customWidth="1"/>
    <col min="6711" max="6711" width="18.33203125" style="73" customWidth="1"/>
    <col min="6712" max="6712" width="12.88671875" style="73" customWidth="1"/>
    <col min="6713" max="6714" width="13.21875" style="73" customWidth="1"/>
    <col min="6715" max="6715" width="10.88671875" style="73" customWidth="1"/>
    <col min="6716" max="6716" width="11.109375" style="73" customWidth="1"/>
    <col min="6717" max="6717" width="15.21875" style="73" customWidth="1"/>
    <col min="6718" max="6718" width="9.6640625" style="73"/>
    <col min="6719" max="6719" width="11" style="73" customWidth="1"/>
    <col min="6720" max="6720" width="10.77734375" style="73" customWidth="1"/>
    <col min="6721" max="6721" width="11.44140625" style="73" customWidth="1"/>
    <col min="6722" max="6722" width="4" style="73" customWidth="1"/>
    <col min="6723" max="6913" width="9.6640625" style="73"/>
    <col min="6914" max="6914" width="6.44140625" style="73" customWidth="1"/>
    <col min="6915" max="6915" width="13.88671875" style="73" customWidth="1"/>
    <col min="6916" max="6916" width="14.33203125" style="73" customWidth="1"/>
    <col min="6917" max="6933" width="9.6640625" style="73"/>
    <col min="6934" max="6934" width="12" style="73" customWidth="1"/>
    <col min="6935" max="6935" width="12.77734375" style="73" customWidth="1"/>
    <col min="6936" max="6936" width="11.109375" style="73" customWidth="1"/>
    <col min="6937" max="6937" width="12" style="73" customWidth="1"/>
    <col min="6938" max="6938" width="9.6640625" style="73"/>
    <col min="6939" max="6939" width="15.33203125" style="73" customWidth="1"/>
    <col min="6940" max="6940" width="15.21875" style="73" customWidth="1"/>
    <col min="6941" max="6941" width="21.44140625" style="73" customWidth="1"/>
    <col min="6942" max="6957" width="9.6640625" style="73"/>
    <col min="6958" max="6959" width="13.44140625" style="73" customWidth="1"/>
    <col min="6960" max="6960" width="9.6640625" style="73"/>
    <col min="6961" max="6961" width="13.88671875" style="73" customWidth="1"/>
    <col min="6962" max="6962" width="10.6640625" style="73" customWidth="1"/>
    <col min="6963" max="6963" width="17.33203125" style="73" customWidth="1"/>
    <col min="6964" max="6965" width="12.6640625" style="73" customWidth="1"/>
    <col min="6966" max="6966" width="11.21875" style="73" customWidth="1"/>
    <col min="6967" max="6967" width="18.33203125" style="73" customWidth="1"/>
    <col min="6968" max="6968" width="12.88671875" style="73" customWidth="1"/>
    <col min="6969" max="6970" width="13.21875" style="73" customWidth="1"/>
    <col min="6971" max="6971" width="10.88671875" style="73" customWidth="1"/>
    <col min="6972" max="6972" width="11.109375" style="73" customWidth="1"/>
    <col min="6973" max="6973" width="15.21875" style="73" customWidth="1"/>
    <col min="6974" max="6974" width="9.6640625" style="73"/>
    <col min="6975" max="6975" width="11" style="73" customWidth="1"/>
    <col min="6976" max="6976" width="10.77734375" style="73" customWidth="1"/>
    <col min="6977" max="6977" width="11.44140625" style="73" customWidth="1"/>
    <col min="6978" max="6978" width="4" style="73" customWidth="1"/>
    <col min="6979" max="7169" width="9.6640625" style="73"/>
    <col min="7170" max="7170" width="6.44140625" style="73" customWidth="1"/>
    <col min="7171" max="7171" width="13.88671875" style="73" customWidth="1"/>
    <col min="7172" max="7172" width="14.33203125" style="73" customWidth="1"/>
    <col min="7173" max="7189" width="9.6640625" style="73"/>
    <col min="7190" max="7190" width="12" style="73" customWidth="1"/>
    <col min="7191" max="7191" width="12.77734375" style="73" customWidth="1"/>
    <col min="7192" max="7192" width="11.109375" style="73" customWidth="1"/>
    <col min="7193" max="7193" width="12" style="73" customWidth="1"/>
    <col min="7194" max="7194" width="9.6640625" style="73"/>
    <col min="7195" max="7195" width="15.33203125" style="73" customWidth="1"/>
    <col min="7196" max="7196" width="15.21875" style="73" customWidth="1"/>
    <col min="7197" max="7197" width="21.44140625" style="73" customWidth="1"/>
    <col min="7198" max="7213" width="9.6640625" style="73"/>
    <col min="7214" max="7215" width="13.44140625" style="73" customWidth="1"/>
    <col min="7216" max="7216" width="9.6640625" style="73"/>
    <col min="7217" max="7217" width="13.88671875" style="73" customWidth="1"/>
    <col min="7218" max="7218" width="10.6640625" style="73" customWidth="1"/>
    <col min="7219" max="7219" width="17.33203125" style="73" customWidth="1"/>
    <col min="7220" max="7221" width="12.6640625" style="73" customWidth="1"/>
    <col min="7222" max="7222" width="11.21875" style="73" customWidth="1"/>
    <col min="7223" max="7223" width="18.33203125" style="73" customWidth="1"/>
    <col min="7224" max="7224" width="12.88671875" style="73" customWidth="1"/>
    <col min="7225" max="7226" width="13.21875" style="73" customWidth="1"/>
    <col min="7227" max="7227" width="10.88671875" style="73" customWidth="1"/>
    <col min="7228" max="7228" width="11.109375" style="73" customWidth="1"/>
    <col min="7229" max="7229" width="15.21875" style="73" customWidth="1"/>
    <col min="7230" max="7230" width="9.6640625" style="73"/>
    <col min="7231" max="7231" width="11" style="73" customWidth="1"/>
    <col min="7232" max="7232" width="10.77734375" style="73" customWidth="1"/>
    <col min="7233" max="7233" width="11.44140625" style="73" customWidth="1"/>
    <col min="7234" max="7234" width="4" style="73" customWidth="1"/>
    <col min="7235" max="7425" width="9.6640625" style="73"/>
    <col min="7426" max="7426" width="6.44140625" style="73" customWidth="1"/>
    <col min="7427" max="7427" width="13.88671875" style="73" customWidth="1"/>
    <col min="7428" max="7428" width="14.33203125" style="73" customWidth="1"/>
    <col min="7429" max="7445" width="9.6640625" style="73"/>
    <col min="7446" max="7446" width="12" style="73" customWidth="1"/>
    <col min="7447" max="7447" width="12.77734375" style="73" customWidth="1"/>
    <col min="7448" max="7448" width="11.109375" style="73" customWidth="1"/>
    <col min="7449" max="7449" width="12" style="73" customWidth="1"/>
    <col min="7450" max="7450" width="9.6640625" style="73"/>
    <col min="7451" max="7451" width="15.33203125" style="73" customWidth="1"/>
    <col min="7452" max="7452" width="15.21875" style="73" customWidth="1"/>
    <col min="7453" max="7453" width="21.44140625" style="73" customWidth="1"/>
    <col min="7454" max="7469" width="9.6640625" style="73"/>
    <col min="7470" max="7471" width="13.44140625" style="73" customWidth="1"/>
    <col min="7472" max="7472" width="9.6640625" style="73"/>
    <col min="7473" max="7473" width="13.88671875" style="73" customWidth="1"/>
    <col min="7474" max="7474" width="10.6640625" style="73" customWidth="1"/>
    <col min="7475" max="7475" width="17.33203125" style="73" customWidth="1"/>
    <col min="7476" max="7477" width="12.6640625" style="73" customWidth="1"/>
    <col min="7478" max="7478" width="11.21875" style="73" customWidth="1"/>
    <col min="7479" max="7479" width="18.33203125" style="73" customWidth="1"/>
    <col min="7480" max="7480" width="12.88671875" style="73" customWidth="1"/>
    <col min="7481" max="7482" width="13.21875" style="73" customWidth="1"/>
    <col min="7483" max="7483" width="10.88671875" style="73" customWidth="1"/>
    <col min="7484" max="7484" width="11.109375" style="73" customWidth="1"/>
    <col min="7485" max="7485" width="15.21875" style="73" customWidth="1"/>
    <col min="7486" max="7486" width="9.6640625" style="73"/>
    <col min="7487" max="7487" width="11" style="73" customWidth="1"/>
    <col min="7488" max="7488" width="10.77734375" style="73" customWidth="1"/>
    <col min="7489" max="7489" width="11.44140625" style="73" customWidth="1"/>
    <col min="7490" max="7490" width="4" style="73" customWidth="1"/>
    <col min="7491" max="7681" width="9.6640625" style="73"/>
    <col min="7682" max="7682" width="6.44140625" style="73" customWidth="1"/>
    <col min="7683" max="7683" width="13.88671875" style="73" customWidth="1"/>
    <col min="7684" max="7684" width="14.33203125" style="73" customWidth="1"/>
    <col min="7685" max="7701" width="9.6640625" style="73"/>
    <col min="7702" max="7702" width="12" style="73" customWidth="1"/>
    <col min="7703" max="7703" width="12.77734375" style="73" customWidth="1"/>
    <col min="7704" max="7704" width="11.109375" style="73" customWidth="1"/>
    <col min="7705" max="7705" width="12" style="73" customWidth="1"/>
    <col min="7706" max="7706" width="9.6640625" style="73"/>
    <col min="7707" max="7707" width="15.33203125" style="73" customWidth="1"/>
    <col min="7708" max="7708" width="15.21875" style="73" customWidth="1"/>
    <col min="7709" max="7709" width="21.44140625" style="73" customWidth="1"/>
    <col min="7710" max="7725" width="9.6640625" style="73"/>
    <col min="7726" max="7727" width="13.44140625" style="73" customWidth="1"/>
    <col min="7728" max="7728" width="9.6640625" style="73"/>
    <col min="7729" max="7729" width="13.88671875" style="73" customWidth="1"/>
    <col min="7730" max="7730" width="10.6640625" style="73" customWidth="1"/>
    <col min="7731" max="7731" width="17.33203125" style="73" customWidth="1"/>
    <col min="7732" max="7733" width="12.6640625" style="73" customWidth="1"/>
    <col min="7734" max="7734" width="11.21875" style="73" customWidth="1"/>
    <col min="7735" max="7735" width="18.33203125" style="73" customWidth="1"/>
    <col min="7736" max="7736" width="12.88671875" style="73" customWidth="1"/>
    <col min="7737" max="7738" width="13.21875" style="73" customWidth="1"/>
    <col min="7739" max="7739" width="10.88671875" style="73" customWidth="1"/>
    <col min="7740" max="7740" width="11.109375" style="73" customWidth="1"/>
    <col min="7741" max="7741" width="15.21875" style="73" customWidth="1"/>
    <col min="7742" max="7742" width="9.6640625" style="73"/>
    <col min="7743" max="7743" width="11" style="73" customWidth="1"/>
    <col min="7744" max="7744" width="10.77734375" style="73" customWidth="1"/>
    <col min="7745" max="7745" width="11.44140625" style="73" customWidth="1"/>
    <col min="7746" max="7746" width="4" style="73" customWidth="1"/>
    <col min="7747" max="7937" width="9.6640625" style="73"/>
    <col min="7938" max="7938" width="6.44140625" style="73" customWidth="1"/>
    <col min="7939" max="7939" width="13.88671875" style="73" customWidth="1"/>
    <col min="7940" max="7940" width="14.33203125" style="73" customWidth="1"/>
    <col min="7941" max="7957" width="9.6640625" style="73"/>
    <col min="7958" max="7958" width="12" style="73" customWidth="1"/>
    <col min="7959" max="7959" width="12.77734375" style="73" customWidth="1"/>
    <col min="7960" max="7960" width="11.109375" style="73" customWidth="1"/>
    <col min="7961" max="7961" width="12" style="73" customWidth="1"/>
    <col min="7962" max="7962" width="9.6640625" style="73"/>
    <col min="7963" max="7963" width="15.33203125" style="73" customWidth="1"/>
    <col min="7964" max="7964" width="15.21875" style="73" customWidth="1"/>
    <col min="7965" max="7965" width="21.44140625" style="73" customWidth="1"/>
    <col min="7966" max="7981" width="9.6640625" style="73"/>
    <col min="7982" max="7983" width="13.44140625" style="73" customWidth="1"/>
    <col min="7984" max="7984" width="9.6640625" style="73"/>
    <col min="7985" max="7985" width="13.88671875" style="73" customWidth="1"/>
    <col min="7986" max="7986" width="10.6640625" style="73" customWidth="1"/>
    <col min="7987" max="7987" width="17.33203125" style="73" customWidth="1"/>
    <col min="7988" max="7989" width="12.6640625" style="73" customWidth="1"/>
    <col min="7990" max="7990" width="11.21875" style="73" customWidth="1"/>
    <col min="7991" max="7991" width="18.33203125" style="73" customWidth="1"/>
    <col min="7992" max="7992" width="12.88671875" style="73" customWidth="1"/>
    <col min="7993" max="7994" width="13.21875" style="73" customWidth="1"/>
    <col min="7995" max="7995" width="10.88671875" style="73" customWidth="1"/>
    <col min="7996" max="7996" width="11.109375" style="73" customWidth="1"/>
    <col min="7997" max="7997" width="15.21875" style="73" customWidth="1"/>
    <col min="7998" max="7998" width="9.6640625" style="73"/>
    <col min="7999" max="7999" width="11" style="73" customWidth="1"/>
    <col min="8000" max="8000" width="10.77734375" style="73" customWidth="1"/>
    <col min="8001" max="8001" width="11.44140625" style="73" customWidth="1"/>
    <col min="8002" max="8002" width="4" style="73" customWidth="1"/>
    <col min="8003" max="8193" width="9.6640625" style="73"/>
    <col min="8194" max="8194" width="6.44140625" style="73" customWidth="1"/>
    <col min="8195" max="8195" width="13.88671875" style="73" customWidth="1"/>
    <col min="8196" max="8196" width="14.33203125" style="73" customWidth="1"/>
    <col min="8197" max="8213" width="9.6640625" style="73"/>
    <col min="8214" max="8214" width="12" style="73" customWidth="1"/>
    <col min="8215" max="8215" width="12.77734375" style="73" customWidth="1"/>
    <col min="8216" max="8216" width="11.109375" style="73" customWidth="1"/>
    <col min="8217" max="8217" width="12" style="73" customWidth="1"/>
    <col min="8218" max="8218" width="9.6640625" style="73"/>
    <col min="8219" max="8219" width="15.33203125" style="73" customWidth="1"/>
    <col min="8220" max="8220" width="15.21875" style="73" customWidth="1"/>
    <col min="8221" max="8221" width="21.44140625" style="73" customWidth="1"/>
    <col min="8222" max="8237" width="9.6640625" style="73"/>
    <col min="8238" max="8239" width="13.44140625" style="73" customWidth="1"/>
    <col min="8240" max="8240" width="9.6640625" style="73"/>
    <col min="8241" max="8241" width="13.88671875" style="73" customWidth="1"/>
    <col min="8242" max="8242" width="10.6640625" style="73" customWidth="1"/>
    <col min="8243" max="8243" width="17.33203125" style="73" customWidth="1"/>
    <col min="8244" max="8245" width="12.6640625" style="73" customWidth="1"/>
    <col min="8246" max="8246" width="11.21875" style="73" customWidth="1"/>
    <col min="8247" max="8247" width="18.33203125" style="73" customWidth="1"/>
    <col min="8248" max="8248" width="12.88671875" style="73" customWidth="1"/>
    <col min="8249" max="8250" width="13.21875" style="73" customWidth="1"/>
    <col min="8251" max="8251" width="10.88671875" style="73" customWidth="1"/>
    <col min="8252" max="8252" width="11.109375" style="73" customWidth="1"/>
    <col min="8253" max="8253" width="15.21875" style="73" customWidth="1"/>
    <col min="8254" max="8254" width="9.6640625" style="73"/>
    <col min="8255" max="8255" width="11" style="73" customWidth="1"/>
    <col min="8256" max="8256" width="10.77734375" style="73" customWidth="1"/>
    <col min="8257" max="8257" width="11.44140625" style="73" customWidth="1"/>
    <col min="8258" max="8258" width="4" style="73" customWidth="1"/>
    <col min="8259" max="8449" width="9.6640625" style="73"/>
    <col min="8450" max="8450" width="6.44140625" style="73" customWidth="1"/>
    <col min="8451" max="8451" width="13.88671875" style="73" customWidth="1"/>
    <col min="8452" max="8452" width="14.33203125" style="73" customWidth="1"/>
    <col min="8453" max="8469" width="9.6640625" style="73"/>
    <col min="8470" max="8470" width="12" style="73" customWidth="1"/>
    <col min="8471" max="8471" width="12.77734375" style="73" customWidth="1"/>
    <col min="8472" max="8472" width="11.109375" style="73" customWidth="1"/>
    <col min="8473" max="8473" width="12" style="73" customWidth="1"/>
    <col min="8474" max="8474" width="9.6640625" style="73"/>
    <col min="8475" max="8475" width="15.33203125" style="73" customWidth="1"/>
    <col min="8476" max="8476" width="15.21875" style="73" customWidth="1"/>
    <col min="8477" max="8477" width="21.44140625" style="73" customWidth="1"/>
    <col min="8478" max="8493" width="9.6640625" style="73"/>
    <col min="8494" max="8495" width="13.44140625" style="73" customWidth="1"/>
    <col min="8496" max="8496" width="9.6640625" style="73"/>
    <col min="8497" max="8497" width="13.88671875" style="73" customWidth="1"/>
    <col min="8498" max="8498" width="10.6640625" style="73" customWidth="1"/>
    <col min="8499" max="8499" width="17.33203125" style="73" customWidth="1"/>
    <col min="8500" max="8501" width="12.6640625" style="73" customWidth="1"/>
    <col min="8502" max="8502" width="11.21875" style="73" customWidth="1"/>
    <col min="8503" max="8503" width="18.33203125" style="73" customWidth="1"/>
    <col min="8504" max="8504" width="12.88671875" style="73" customWidth="1"/>
    <col min="8505" max="8506" width="13.21875" style="73" customWidth="1"/>
    <col min="8507" max="8507" width="10.88671875" style="73" customWidth="1"/>
    <col min="8508" max="8508" width="11.109375" style="73" customWidth="1"/>
    <col min="8509" max="8509" width="15.21875" style="73" customWidth="1"/>
    <col min="8510" max="8510" width="9.6640625" style="73"/>
    <col min="8511" max="8511" width="11" style="73" customWidth="1"/>
    <col min="8512" max="8512" width="10.77734375" style="73" customWidth="1"/>
    <col min="8513" max="8513" width="11.44140625" style="73" customWidth="1"/>
    <col min="8514" max="8514" width="4" style="73" customWidth="1"/>
    <col min="8515" max="8705" width="9.6640625" style="73"/>
    <col min="8706" max="8706" width="6.44140625" style="73" customWidth="1"/>
    <col min="8707" max="8707" width="13.88671875" style="73" customWidth="1"/>
    <col min="8708" max="8708" width="14.33203125" style="73" customWidth="1"/>
    <col min="8709" max="8725" width="9.6640625" style="73"/>
    <col min="8726" max="8726" width="12" style="73" customWidth="1"/>
    <col min="8727" max="8727" width="12.77734375" style="73" customWidth="1"/>
    <col min="8728" max="8728" width="11.109375" style="73" customWidth="1"/>
    <col min="8729" max="8729" width="12" style="73" customWidth="1"/>
    <col min="8730" max="8730" width="9.6640625" style="73"/>
    <col min="8731" max="8731" width="15.33203125" style="73" customWidth="1"/>
    <col min="8732" max="8732" width="15.21875" style="73" customWidth="1"/>
    <col min="8733" max="8733" width="21.44140625" style="73" customWidth="1"/>
    <col min="8734" max="8749" width="9.6640625" style="73"/>
    <col min="8750" max="8751" width="13.44140625" style="73" customWidth="1"/>
    <col min="8752" max="8752" width="9.6640625" style="73"/>
    <col min="8753" max="8753" width="13.88671875" style="73" customWidth="1"/>
    <col min="8754" max="8754" width="10.6640625" style="73" customWidth="1"/>
    <col min="8755" max="8755" width="17.33203125" style="73" customWidth="1"/>
    <col min="8756" max="8757" width="12.6640625" style="73" customWidth="1"/>
    <col min="8758" max="8758" width="11.21875" style="73" customWidth="1"/>
    <col min="8759" max="8759" width="18.33203125" style="73" customWidth="1"/>
    <col min="8760" max="8760" width="12.88671875" style="73" customWidth="1"/>
    <col min="8761" max="8762" width="13.21875" style="73" customWidth="1"/>
    <col min="8763" max="8763" width="10.88671875" style="73" customWidth="1"/>
    <col min="8764" max="8764" width="11.109375" style="73" customWidth="1"/>
    <col min="8765" max="8765" width="15.21875" style="73" customWidth="1"/>
    <col min="8766" max="8766" width="9.6640625" style="73"/>
    <col min="8767" max="8767" width="11" style="73" customWidth="1"/>
    <col min="8768" max="8768" width="10.77734375" style="73" customWidth="1"/>
    <col min="8769" max="8769" width="11.44140625" style="73" customWidth="1"/>
    <col min="8770" max="8770" width="4" style="73" customWidth="1"/>
    <col min="8771" max="8961" width="9.6640625" style="73"/>
    <col min="8962" max="8962" width="6.44140625" style="73" customWidth="1"/>
    <col min="8963" max="8963" width="13.88671875" style="73" customWidth="1"/>
    <col min="8964" max="8964" width="14.33203125" style="73" customWidth="1"/>
    <col min="8965" max="8981" width="9.6640625" style="73"/>
    <col min="8982" max="8982" width="12" style="73" customWidth="1"/>
    <col min="8983" max="8983" width="12.77734375" style="73" customWidth="1"/>
    <col min="8984" max="8984" width="11.109375" style="73" customWidth="1"/>
    <col min="8985" max="8985" width="12" style="73" customWidth="1"/>
    <col min="8986" max="8986" width="9.6640625" style="73"/>
    <col min="8987" max="8987" width="15.33203125" style="73" customWidth="1"/>
    <col min="8988" max="8988" width="15.21875" style="73" customWidth="1"/>
    <col min="8989" max="8989" width="21.44140625" style="73" customWidth="1"/>
    <col min="8990" max="9005" width="9.6640625" style="73"/>
    <col min="9006" max="9007" width="13.44140625" style="73" customWidth="1"/>
    <col min="9008" max="9008" width="9.6640625" style="73"/>
    <col min="9009" max="9009" width="13.88671875" style="73" customWidth="1"/>
    <col min="9010" max="9010" width="10.6640625" style="73" customWidth="1"/>
    <col min="9011" max="9011" width="17.33203125" style="73" customWidth="1"/>
    <col min="9012" max="9013" width="12.6640625" style="73" customWidth="1"/>
    <col min="9014" max="9014" width="11.21875" style="73" customWidth="1"/>
    <col min="9015" max="9015" width="18.33203125" style="73" customWidth="1"/>
    <col min="9016" max="9016" width="12.88671875" style="73" customWidth="1"/>
    <col min="9017" max="9018" width="13.21875" style="73" customWidth="1"/>
    <col min="9019" max="9019" width="10.88671875" style="73" customWidth="1"/>
    <col min="9020" max="9020" width="11.109375" style="73" customWidth="1"/>
    <col min="9021" max="9021" width="15.21875" style="73" customWidth="1"/>
    <col min="9022" max="9022" width="9.6640625" style="73"/>
    <col min="9023" max="9023" width="11" style="73" customWidth="1"/>
    <col min="9024" max="9024" width="10.77734375" style="73" customWidth="1"/>
    <col min="9025" max="9025" width="11.44140625" style="73" customWidth="1"/>
    <col min="9026" max="9026" width="4" style="73" customWidth="1"/>
    <col min="9027" max="9217" width="9.6640625" style="73"/>
    <col min="9218" max="9218" width="6.44140625" style="73" customWidth="1"/>
    <col min="9219" max="9219" width="13.88671875" style="73" customWidth="1"/>
    <col min="9220" max="9220" width="14.33203125" style="73" customWidth="1"/>
    <col min="9221" max="9237" width="9.6640625" style="73"/>
    <col min="9238" max="9238" width="12" style="73" customWidth="1"/>
    <col min="9239" max="9239" width="12.77734375" style="73" customWidth="1"/>
    <col min="9240" max="9240" width="11.109375" style="73" customWidth="1"/>
    <col min="9241" max="9241" width="12" style="73" customWidth="1"/>
    <col min="9242" max="9242" width="9.6640625" style="73"/>
    <col min="9243" max="9243" width="15.33203125" style="73" customWidth="1"/>
    <col min="9244" max="9244" width="15.21875" style="73" customWidth="1"/>
    <col min="9245" max="9245" width="21.44140625" style="73" customWidth="1"/>
    <col min="9246" max="9261" width="9.6640625" style="73"/>
    <col min="9262" max="9263" width="13.44140625" style="73" customWidth="1"/>
    <col min="9264" max="9264" width="9.6640625" style="73"/>
    <col min="9265" max="9265" width="13.88671875" style="73" customWidth="1"/>
    <col min="9266" max="9266" width="10.6640625" style="73" customWidth="1"/>
    <col min="9267" max="9267" width="17.33203125" style="73" customWidth="1"/>
    <col min="9268" max="9269" width="12.6640625" style="73" customWidth="1"/>
    <col min="9270" max="9270" width="11.21875" style="73" customWidth="1"/>
    <col min="9271" max="9271" width="18.33203125" style="73" customWidth="1"/>
    <col min="9272" max="9272" width="12.88671875" style="73" customWidth="1"/>
    <col min="9273" max="9274" width="13.21875" style="73" customWidth="1"/>
    <col min="9275" max="9275" width="10.88671875" style="73" customWidth="1"/>
    <col min="9276" max="9276" width="11.109375" style="73" customWidth="1"/>
    <col min="9277" max="9277" width="15.21875" style="73" customWidth="1"/>
    <col min="9278" max="9278" width="9.6640625" style="73"/>
    <col min="9279" max="9279" width="11" style="73" customWidth="1"/>
    <col min="9280" max="9280" width="10.77734375" style="73" customWidth="1"/>
    <col min="9281" max="9281" width="11.44140625" style="73" customWidth="1"/>
    <col min="9282" max="9282" width="4" style="73" customWidth="1"/>
    <col min="9283" max="9473" width="9.6640625" style="73"/>
    <col min="9474" max="9474" width="6.44140625" style="73" customWidth="1"/>
    <col min="9475" max="9475" width="13.88671875" style="73" customWidth="1"/>
    <col min="9476" max="9476" width="14.33203125" style="73" customWidth="1"/>
    <col min="9477" max="9493" width="9.6640625" style="73"/>
    <col min="9494" max="9494" width="12" style="73" customWidth="1"/>
    <col min="9495" max="9495" width="12.77734375" style="73" customWidth="1"/>
    <col min="9496" max="9496" width="11.109375" style="73" customWidth="1"/>
    <col min="9497" max="9497" width="12" style="73" customWidth="1"/>
    <col min="9498" max="9498" width="9.6640625" style="73"/>
    <col min="9499" max="9499" width="15.33203125" style="73" customWidth="1"/>
    <col min="9500" max="9500" width="15.21875" style="73" customWidth="1"/>
    <col min="9501" max="9501" width="21.44140625" style="73" customWidth="1"/>
    <col min="9502" max="9517" width="9.6640625" style="73"/>
    <col min="9518" max="9519" width="13.44140625" style="73" customWidth="1"/>
    <col min="9520" max="9520" width="9.6640625" style="73"/>
    <col min="9521" max="9521" width="13.88671875" style="73" customWidth="1"/>
    <col min="9522" max="9522" width="10.6640625" style="73" customWidth="1"/>
    <col min="9523" max="9523" width="17.33203125" style="73" customWidth="1"/>
    <col min="9524" max="9525" width="12.6640625" style="73" customWidth="1"/>
    <col min="9526" max="9526" width="11.21875" style="73" customWidth="1"/>
    <col min="9527" max="9527" width="18.33203125" style="73" customWidth="1"/>
    <col min="9528" max="9528" width="12.88671875" style="73" customWidth="1"/>
    <col min="9529" max="9530" width="13.21875" style="73" customWidth="1"/>
    <col min="9531" max="9531" width="10.88671875" style="73" customWidth="1"/>
    <col min="9532" max="9532" width="11.109375" style="73" customWidth="1"/>
    <col min="9533" max="9533" width="15.21875" style="73" customWidth="1"/>
    <col min="9534" max="9534" width="9.6640625" style="73"/>
    <col min="9535" max="9535" width="11" style="73" customWidth="1"/>
    <col min="9536" max="9536" width="10.77734375" style="73" customWidth="1"/>
    <col min="9537" max="9537" width="11.44140625" style="73" customWidth="1"/>
    <col min="9538" max="9538" width="4" style="73" customWidth="1"/>
    <col min="9539" max="9729" width="9.6640625" style="73"/>
    <col min="9730" max="9730" width="6.44140625" style="73" customWidth="1"/>
    <col min="9731" max="9731" width="13.88671875" style="73" customWidth="1"/>
    <col min="9732" max="9732" width="14.33203125" style="73" customWidth="1"/>
    <col min="9733" max="9749" width="9.6640625" style="73"/>
    <col min="9750" max="9750" width="12" style="73" customWidth="1"/>
    <col min="9751" max="9751" width="12.77734375" style="73" customWidth="1"/>
    <col min="9752" max="9752" width="11.109375" style="73" customWidth="1"/>
    <col min="9753" max="9753" width="12" style="73" customWidth="1"/>
    <col min="9754" max="9754" width="9.6640625" style="73"/>
    <col min="9755" max="9755" width="15.33203125" style="73" customWidth="1"/>
    <col min="9756" max="9756" width="15.21875" style="73" customWidth="1"/>
    <col min="9757" max="9757" width="21.44140625" style="73" customWidth="1"/>
    <col min="9758" max="9773" width="9.6640625" style="73"/>
    <col min="9774" max="9775" width="13.44140625" style="73" customWidth="1"/>
    <col min="9776" max="9776" width="9.6640625" style="73"/>
    <col min="9777" max="9777" width="13.88671875" style="73" customWidth="1"/>
    <col min="9778" max="9778" width="10.6640625" style="73" customWidth="1"/>
    <col min="9779" max="9779" width="17.33203125" style="73" customWidth="1"/>
    <col min="9780" max="9781" width="12.6640625" style="73" customWidth="1"/>
    <col min="9782" max="9782" width="11.21875" style="73" customWidth="1"/>
    <col min="9783" max="9783" width="18.33203125" style="73" customWidth="1"/>
    <col min="9784" max="9784" width="12.88671875" style="73" customWidth="1"/>
    <col min="9785" max="9786" width="13.21875" style="73" customWidth="1"/>
    <col min="9787" max="9787" width="10.88671875" style="73" customWidth="1"/>
    <col min="9788" max="9788" width="11.109375" style="73" customWidth="1"/>
    <col min="9789" max="9789" width="15.21875" style="73" customWidth="1"/>
    <col min="9790" max="9790" width="9.6640625" style="73"/>
    <col min="9791" max="9791" width="11" style="73" customWidth="1"/>
    <col min="9792" max="9792" width="10.77734375" style="73" customWidth="1"/>
    <col min="9793" max="9793" width="11.44140625" style="73" customWidth="1"/>
    <col min="9794" max="9794" width="4" style="73" customWidth="1"/>
    <col min="9795" max="9985" width="9.6640625" style="73"/>
    <col min="9986" max="9986" width="6.44140625" style="73" customWidth="1"/>
    <col min="9987" max="9987" width="13.88671875" style="73" customWidth="1"/>
    <col min="9988" max="9988" width="14.33203125" style="73" customWidth="1"/>
    <col min="9989" max="10005" width="9.6640625" style="73"/>
    <col min="10006" max="10006" width="12" style="73" customWidth="1"/>
    <col min="10007" max="10007" width="12.77734375" style="73" customWidth="1"/>
    <col min="10008" max="10008" width="11.109375" style="73" customWidth="1"/>
    <col min="10009" max="10009" width="12" style="73" customWidth="1"/>
    <col min="10010" max="10010" width="9.6640625" style="73"/>
    <col min="10011" max="10011" width="15.33203125" style="73" customWidth="1"/>
    <col min="10012" max="10012" width="15.21875" style="73" customWidth="1"/>
    <col min="10013" max="10013" width="21.44140625" style="73" customWidth="1"/>
    <col min="10014" max="10029" width="9.6640625" style="73"/>
    <col min="10030" max="10031" width="13.44140625" style="73" customWidth="1"/>
    <col min="10032" max="10032" width="9.6640625" style="73"/>
    <col min="10033" max="10033" width="13.88671875" style="73" customWidth="1"/>
    <col min="10034" max="10034" width="10.6640625" style="73" customWidth="1"/>
    <col min="10035" max="10035" width="17.33203125" style="73" customWidth="1"/>
    <col min="10036" max="10037" width="12.6640625" style="73" customWidth="1"/>
    <col min="10038" max="10038" width="11.21875" style="73" customWidth="1"/>
    <col min="10039" max="10039" width="18.33203125" style="73" customWidth="1"/>
    <col min="10040" max="10040" width="12.88671875" style="73" customWidth="1"/>
    <col min="10041" max="10042" width="13.21875" style="73" customWidth="1"/>
    <col min="10043" max="10043" width="10.88671875" style="73" customWidth="1"/>
    <col min="10044" max="10044" width="11.109375" style="73" customWidth="1"/>
    <col min="10045" max="10045" width="15.21875" style="73" customWidth="1"/>
    <col min="10046" max="10046" width="9.6640625" style="73"/>
    <col min="10047" max="10047" width="11" style="73" customWidth="1"/>
    <col min="10048" max="10048" width="10.77734375" style="73" customWidth="1"/>
    <col min="10049" max="10049" width="11.44140625" style="73" customWidth="1"/>
    <col min="10050" max="10050" width="4" style="73" customWidth="1"/>
    <col min="10051" max="10241" width="9.6640625" style="73"/>
    <col min="10242" max="10242" width="6.44140625" style="73" customWidth="1"/>
    <col min="10243" max="10243" width="13.88671875" style="73" customWidth="1"/>
    <col min="10244" max="10244" width="14.33203125" style="73" customWidth="1"/>
    <col min="10245" max="10261" width="9.6640625" style="73"/>
    <col min="10262" max="10262" width="12" style="73" customWidth="1"/>
    <col min="10263" max="10263" width="12.77734375" style="73" customWidth="1"/>
    <col min="10264" max="10264" width="11.109375" style="73" customWidth="1"/>
    <col min="10265" max="10265" width="12" style="73" customWidth="1"/>
    <col min="10266" max="10266" width="9.6640625" style="73"/>
    <col min="10267" max="10267" width="15.33203125" style="73" customWidth="1"/>
    <col min="10268" max="10268" width="15.21875" style="73" customWidth="1"/>
    <col min="10269" max="10269" width="21.44140625" style="73" customWidth="1"/>
    <col min="10270" max="10285" width="9.6640625" style="73"/>
    <col min="10286" max="10287" width="13.44140625" style="73" customWidth="1"/>
    <col min="10288" max="10288" width="9.6640625" style="73"/>
    <col min="10289" max="10289" width="13.88671875" style="73" customWidth="1"/>
    <col min="10290" max="10290" width="10.6640625" style="73" customWidth="1"/>
    <col min="10291" max="10291" width="17.33203125" style="73" customWidth="1"/>
    <col min="10292" max="10293" width="12.6640625" style="73" customWidth="1"/>
    <col min="10294" max="10294" width="11.21875" style="73" customWidth="1"/>
    <col min="10295" max="10295" width="18.33203125" style="73" customWidth="1"/>
    <col min="10296" max="10296" width="12.88671875" style="73" customWidth="1"/>
    <col min="10297" max="10298" width="13.21875" style="73" customWidth="1"/>
    <col min="10299" max="10299" width="10.88671875" style="73" customWidth="1"/>
    <col min="10300" max="10300" width="11.109375" style="73" customWidth="1"/>
    <col min="10301" max="10301" width="15.21875" style="73" customWidth="1"/>
    <col min="10302" max="10302" width="9.6640625" style="73"/>
    <col min="10303" max="10303" width="11" style="73" customWidth="1"/>
    <col min="10304" max="10304" width="10.77734375" style="73" customWidth="1"/>
    <col min="10305" max="10305" width="11.44140625" style="73" customWidth="1"/>
    <col min="10306" max="10306" width="4" style="73" customWidth="1"/>
    <col min="10307" max="10497" width="9.6640625" style="73"/>
    <col min="10498" max="10498" width="6.44140625" style="73" customWidth="1"/>
    <col min="10499" max="10499" width="13.88671875" style="73" customWidth="1"/>
    <col min="10500" max="10500" width="14.33203125" style="73" customWidth="1"/>
    <col min="10501" max="10517" width="9.6640625" style="73"/>
    <col min="10518" max="10518" width="12" style="73" customWidth="1"/>
    <col min="10519" max="10519" width="12.77734375" style="73" customWidth="1"/>
    <col min="10520" max="10520" width="11.109375" style="73" customWidth="1"/>
    <col min="10521" max="10521" width="12" style="73" customWidth="1"/>
    <col min="10522" max="10522" width="9.6640625" style="73"/>
    <col min="10523" max="10523" width="15.33203125" style="73" customWidth="1"/>
    <col min="10524" max="10524" width="15.21875" style="73" customWidth="1"/>
    <col min="10525" max="10525" width="21.44140625" style="73" customWidth="1"/>
    <col min="10526" max="10541" width="9.6640625" style="73"/>
    <col min="10542" max="10543" width="13.44140625" style="73" customWidth="1"/>
    <col min="10544" max="10544" width="9.6640625" style="73"/>
    <col min="10545" max="10545" width="13.88671875" style="73" customWidth="1"/>
    <col min="10546" max="10546" width="10.6640625" style="73" customWidth="1"/>
    <col min="10547" max="10547" width="17.33203125" style="73" customWidth="1"/>
    <col min="10548" max="10549" width="12.6640625" style="73" customWidth="1"/>
    <col min="10550" max="10550" width="11.21875" style="73" customWidth="1"/>
    <col min="10551" max="10551" width="18.33203125" style="73" customWidth="1"/>
    <col min="10552" max="10552" width="12.88671875" style="73" customWidth="1"/>
    <col min="10553" max="10554" width="13.21875" style="73" customWidth="1"/>
    <col min="10555" max="10555" width="10.88671875" style="73" customWidth="1"/>
    <col min="10556" max="10556" width="11.109375" style="73" customWidth="1"/>
    <col min="10557" max="10557" width="15.21875" style="73" customWidth="1"/>
    <col min="10558" max="10558" width="9.6640625" style="73"/>
    <col min="10559" max="10559" width="11" style="73" customWidth="1"/>
    <col min="10560" max="10560" width="10.77734375" style="73" customWidth="1"/>
    <col min="10561" max="10561" width="11.44140625" style="73" customWidth="1"/>
    <col min="10562" max="10562" width="4" style="73" customWidth="1"/>
    <col min="10563" max="10753" width="9.6640625" style="73"/>
    <col min="10754" max="10754" width="6.44140625" style="73" customWidth="1"/>
    <col min="10755" max="10755" width="13.88671875" style="73" customWidth="1"/>
    <col min="10756" max="10756" width="14.33203125" style="73" customWidth="1"/>
    <col min="10757" max="10773" width="9.6640625" style="73"/>
    <col min="10774" max="10774" width="12" style="73" customWidth="1"/>
    <col min="10775" max="10775" width="12.77734375" style="73" customWidth="1"/>
    <col min="10776" max="10776" width="11.109375" style="73" customWidth="1"/>
    <col min="10777" max="10777" width="12" style="73" customWidth="1"/>
    <col min="10778" max="10778" width="9.6640625" style="73"/>
    <col min="10779" max="10779" width="15.33203125" style="73" customWidth="1"/>
    <col min="10780" max="10780" width="15.21875" style="73" customWidth="1"/>
    <col min="10781" max="10781" width="21.44140625" style="73" customWidth="1"/>
    <col min="10782" max="10797" width="9.6640625" style="73"/>
    <col min="10798" max="10799" width="13.44140625" style="73" customWidth="1"/>
    <col min="10800" max="10800" width="9.6640625" style="73"/>
    <col min="10801" max="10801" width="13.88671875" style="73" customWidth="1"/>
    <col min="10802" max="10802" width="10.6640625" style="73" customWidth="1"/>
    <col min="10803" max="10803" width="17.33203125" style="73" customWidth="1"/>
    <col min="10804" max="10805" width="12.6640625" style="73" customWidth="1"/>
    <col min="10806" max="10806" width="11.21875" style="73" customWidth="1"/>
    <col min="10807" max="10807" width="18.33203125" style="73" customWidth="1"/>
    <col min="10808" max="10808" width="12.88671875" style="73" customWidth="1"/>
    <col min="10809" max="10810" width="13.21875" style="73" customWidth="1"/>
    <col min="10811" max="10811" width="10.88671875" style="73" customWidth="1"/>
    <col min="10812" max="10812" width="11.109375" style="73" customWidth="1"/>
    <col min="10813" max="10813" width="15.21875" style="73" customWidth="1"/>
    <col min="10814" max="10814" width="9.6640625" style="73"/>
    <col min="10815" max="10815" width="11" style="73" customWidth="1"/>
    <col min="10816" max="10816" width="10.77734375" style="73" customWidth="1"/>
    <col min="10817" max="10817" width="11.44140625" style="73" customWidth="1"/>
    <col min="10818" max="10818" width="4" style="73" customWidth="1"/>
    <col min="10819" max="11009" width="9.6640625" style="73"/>
    <col min="11010" max="11010" width="6.44140625" style="73" customWidth="1"/>
    <col min="11011" max="11011" width="13.88671875" style="73" customWidth="1"/>
    <col min="11012" max="11012" width="14.33203125" style="73" customWidth="1"/>
    <col min="11013" max="11029" width="9.6640625" style="73"/>
    <col min="11030" max="11030" width="12" style="73" customWidth="1"/>
    <col min="11031" max="11031" width="12.77734375" style="73" customWidth="1"/>
    <col min="11032" max="11032" width="11.109375" style="73" customWidth="1"/>
    <col min="11033" max="11033" width="12" style="73" customWidth="1"/>
    <col min="11034" max="11034" width="9.6640625" style="73"/>
    <col min="11035" max="11035" width="15.33203125" style="73" customWidth="1"/>
    <col min="11036" max="11036" width="15.21875" style="73" customWidth="1"/>
    <col min="11037" max="11037" width="21.44140625" style="73" customWidth="1"/>
    <col min="11038" max="11053" width="9.6640625" style="73"/>
    <col min="11054" max="11055" width="13.44140625" style="73" customWidth="1"/>
    <col min="11056" max="11056" width="9.6640625" style="73"/>
    <col min="11057" max="11057" width="13.88671875" style="73" customWidth="1"/>
    <col min="11058" max="11058" width="10.6640625" style="73" customWidth="1"/>
    <col min="11059" max="11059" width="17.33203125" style="73" customWidth="1"/>
    <col min="11060" max="11061" width="12.6640625" style="73" customWidth="1"/>
    <col min="11062" max="11062" width="11.21875" style="73" customWidth="1"/>
    <col min="11063" max="11063" width="18.33203125" style="73" customWidth="1"/>
    <col min="11064" max="11064" width="12.88671875" style="73" customWidth="1"/>
    <col min="11065" max="11066" width="13.21875" style="73" customWidth="1"/>
    <col min="11067" max="11067" width="10.88671875" style="73" customWidth="1"/>
    <col min="11068" max="11068" width="11.109375" style="73" customWidth="1"/>
    <col min="11069" max="11069" width="15.21875" style="73" customWidth="1"/>
    <col min="11070" max="11070" width="9.6640625" style="73"/>
    <col min="11071" max="11071" width="11" style="73" customWidth="1"/>
    <col min="11072" max="11072" width="10.77734375" style="73" customWidth="1"/>
    <col min="11073" max="11073" width="11.44140625" style="73" customWidth="1"/>
    <col min="11074" max="11074" width="4" style="73" customWidth="1"/>
    <col min="11075" max="11265" width="9.6640625" style="73"/>
    <col min="11266" max="11266" width="6.44140625" style="73" customWidth="1"/>
    <col min="11267" max="11267" width="13.88671875" style="73" customWidth="1"/>
    <col min="11268" max="11268" width="14.33203125" style="73" customWidth="1"/>
    <col min="11269" max="11285" width="9.6640625" style="73"/>
    <col min="11286" max="11286" width="12" style="73" customWidth="1"/>
    <col min="11287" max="11287" width="12.77734375" style="73" customWidth="1"/>
    <col min="11288" max="11288" width="11.109375" style="73" customWidth="1"/>
    <col min="11289" max="11289" width="12" style="73" customWidth="1"/>
    <col min="11290" max="11290" width="9.6640625" style="73"/>
    <col min="11291" max="11291" width="15.33203125" style="73" customWidth="1"/>
    <col min="11292" max="11292" width="15.21875" style="73" customWidth="1"/>
    <col min="11293" max="11293" width="21.44140625" style="73" customWidth="1"/>
    <col min="11294" max="11309" width="9.6640625" style="73"/>
    <col min="11310" max="11311" width="13.44140625" style="73" customWidth="1"/>
    <col min="11312" max="11312" width="9.6640625" style="73"/>
    <col min="11313" max="11313" width="13.88671875" style="73" customWidth="1"/>
    <col min="11314" max="11314" width="10.6640625" style="73" customWidth="1"/>
    <col min="11315" max="11315" width="17.33203125" style="73" customWidth="1"/>
    <col min="11316" max="11317" width="12.6640625" style="73" customWidth="1"/>
    <col min="11318" max="11318" width="11.21875" style="73" customWidth="1"/>
    <col min="11319" max="11319" width="18.33203125" style="73" customWidth="1"/>
    <col min="11320" max="11320" width="12.88671875" style="73" customWidth="1"/>
    <col min="11321" max="11322" width="13.21875" style="73" customWidth="1"/>
    <col min="11323" max="11323" width="10.88671875" style="73" customWidth="1"/>
    <col min="11324" max="11324" width="11.109375" style="73" customWidth="1"/>
    <col min="11325" max="11325" width="15.21875" style="73" customWidth="1"/>
    <col min="11326" max="11326" width="9.6640625" style="73"/>
    <col min="11327" max="11327" width="11" style="73" customWidth="1"/>
    <col min="11328" max="11328" width="10.77734375" style="73" customWidth="1"/>
    <col min="11329" max="11329" width="11.44140625" style="73" customWidth="1"/>
    <col min="11330" max="11330" width="4" style="73" customWidth="1"/>
    <col min="11331" max="11521" width="9.6640625" style="73"/>
    <col min="11522" max="11522" width="6.44140625" style="73" customWidth="1"/>
    <col min="11523" max="11523" width="13.88671875" style="73" customWidth="1"/>
    <col min="11524" max="11524" width="14.33203125" style="73" customWidth="1"/>
    <col min="11525" max="11541" width="9.6640625" style="73"/>
    <col min="11542" max="11542" width="12" style="73" customWidth="1"/>
    <col min="11543" max="11543" width="12.77734375" style="73" customWidth="1"/>
    <col min="11544" max="11544" width="11.109375" style="73" customWidth="1"/>
    <col min="11545" max="11545" width="12" style="73" customWidth="1"/>
    <col min="11546" max="11546" width="9.6640625" style="73"/>
    <col min="11547" max="11547" width="15.33203125" style="73" customWidth="1"/>
    <col min="11548" max="11548" width="15.21875" style="73" customWidth="1"/>
    <col min="11549" max="11549" width="21.44140625" style="73" customWidth="1"/>
    <col min="11550" max="11565" width="9.6640625" style="73"/>
    <col min="11566" max="11567" width="13.44140625" style="73" customWidth="1"/>
    <col min="11568" max="11568" width="9.6640625" style="73"/>
    <col min="11569" max="11569" width="13.88671875" style="73" customWidth="1"/>
    <col min="11570" max="11570" width="10.6640625" style="73" customWidth="1"/>
    <col min="11571" max="11571" width="17.33203125" style="73" customWidth="1"/>
    <col min="11572" max="11573" width="12.6640625" style="73" customWidth="1"/>
    <col min="11574" max="11574" width="11.21875" style="73" customWidth="1"/>
    <col min="11575" max="11575" width="18.33203125" style="73" customWidth="1"/>
    <col min="11576" max="11576" width="12.88671875" style="73" customWidth="1"/>
    <col min="11577" max="11578" width="13.21875" style="73" customWidth="1"/>
    <col min="11579" max="11579" width="10.88671875" style="73" customWidth="1"/>
    <col min="11580" max="11580" width="11.109375" style="73" customWidth="1"/>
    <col min="11581" max="11581" width="15.21875" style="73" customWidth="1"/>
    <col min="11582" max="11582" width="9.6640625" style="73"/>
    <col min="11583" max="11583" width="11" style="73" customWidth="1"/>
    <col min="11584" max="11584" width="10.77734375" style="73" customWidth="1"/>
    <col min="11585" max="11585" width="11.44140625" style="73" customWidth="1"/>
    <col min="11586" max="11586" width="4" style="73" customWidth="1"/>
    <col min="11587" max="11777" width="9.6640625" style="73"/>
    <col min="11778" max="11778" width="6.44140625" style="73" customWidth="1"/>
    <col min="11779" max="11779" width="13.88671875" style="73" customWidth="1"/>
    <col min="11780" max="11780" width="14.33203125" style="73" customWidth="1"/>
    <col min="11781" max="11797" width="9.6640625" style="73"/>
    <col min="11798" max="11798" width="12" style="73" customWidth="1"/>
    <col min="11799" max="11799" width="12.77734375" style="73" customWidth="1"/>
    <col min="11800" max="11800" width="11.109375" style="73" customWidth="1"/>
    <col min="11801" max="11801" width="12" style="73" customWidth="1"/>
    <col min="11802" max="11802" width="9.6640625" style="73"/>
    <col min="11803" max="11803" width="15.33203125" style="73" customWidth="1"/>
    <col min="11804" max="11804" width="15.21875" style="73" customWidth="1"/>
    <col min="11805" max="11805" width="21.44140625" style="73" customWidth="1"/>
    <col min="11806" max="11821" width="9.6640625" style="73"/>
    <col min="11822" max="11823" width="13.44140625" style="73" customWidth="1"/>
    <col min="11824" max="11824" width="9.6640625" style="73"/>
    <col min="11825" max="11825" width="13.88671875" style="73" customWidth="1"/>
    <col min="11826" max="11826" width="10.6640625" style="73" customWidth="1"/>
    <col min="11827" max="11827" width="17.33203125" style="73" customWidth="1"/>
    <col min="11828" max="11829" width="12.6640625" style="73" customWidth="1"/>
    <col min="11830" max="11830" width="11.21875" style="73" customWidth="1"/>
    <col min="11831" max="11831" width="18.33203125" style="73" customWidth="1"/>
    <col min="11832" max="11832" width="12.88671875" style="73" customWidth="1"/>
    <col min="11833" max="11834" width="13.21875" style="73" customWidth="1"/>
    <col min="11835" max="11835" width="10.88671875" style="73" customWidth="1"/>
    <col min="11836" max="11836" width="11.109375" style="73" customWidth="1"/>
    <col min="11837" max="11837" width="15.21875" style="73" customWidth="1"/>
    <col min="11838" max="11838" width="9.6640625" style="73"/>
    <col min="11839" max="11839" width="11" style="73" customWidth="1"/>
    <col min="11840" max="11840" width="10.77734375" style="73" customWidth="1"/>
    <col min="11841" max="11841" width="11.44140625" style="73" customWidth="1"/>
    <col min="11842" max="11842" width="4" style="73" customWidth="1"/>
    <col min="11843" max="12033" width="9.6640625" style="73"/>
    <col min="12034" max="12034" width="6.44140625" style="73" customWidth="1"/>
    <col min="12035" max="12035" width="13.88671875" style="73" customWidth="1"/>
    <col min="12036" max="12036" width="14.33203125" style="73" customWidth="1"/>
    <col min="12037" max="12053" width="9.6640625" style="73"/>
    <col min="12054" max="12054" width="12" style="73" customWidth="1"/>
    <col min="12055" max="12055" width="12.77734375" style="73" customWidth="1"/>
    <col min="12056" max="12056" width="11.109375" style="73" customWidth="1"/>
    <col min="12057" max="12057" width="12" style="73" customWidth="1"/>
    <col min="12058" max="12058" width="9.6640625" style="73"/>
    <col min="12059" max="12059" width="15.33203125" style="73" customWidth="1"/>
    <col min="12060" max="12060" width="15.21875" style="73" customWidth="1"/>
    <col min="12061" max="12061" width="21.44140625" style="73" customWidth="1"/>
    <col min="12062" max="12077" width="9.6640625" style="73"/>
    <col min="12078" max="12079" width="13.44140625" style="73" customWidth="1"/>
    <col min="12080" max="12080" width="9.6640625" style="73"/>
    <col min="12081" max="12081" width="13.88671875" style="73" customWidth="1"/>
    <col min="12082" max="12082" width="10.6640625" style="73" customWidth="1"/>
    <col min="12083" max="12083" width="17.33203125" style="73" customWidth="1"/>
    <col min="12084" max="12085" width="12.6640625" style="73" customWidth="1"/>
    <col min="12086" max="12086" width="11.21875" style="73" customWidth="1"/>
    <col min="12087" max="12087" width="18.33203125" style="73" customWidth="1"/>
    <col min="12088" max="12088" width="12.88671875" style="73" customWidth="1"/>
    <col min="12089" max="12090" width="13.21875" style="73" customWidth="1"/>
    <col min="12091" max="12091" width="10.88671875" style="73" customWidth="1"/>
    <col min="12092" max="12092" width="11.109375" style="73" customWidth="1"/>
    <col min="12093" max="12093" width="15.21875" style="73" customWidth="1"/>
    <col min="12094" max="12094" width="9.6640625" style="73"/>
    <col min="12095" max="12095" width="11" style="73" customWidth="1"/>
    <col min="12096" max="12096" width="10.77734375" style="73" customWidth="1"/>
    <col min="12097" max="12097" width="11.44140625" style="73" customWidth="1"/>
    <col min="12098" max="12098" width="4" style="73" customWidth="1"/>
    <col min="12099" max="12289" width="9.6640625" style="73"/>
    <col min="12290" max="12290" width="6.44140625" style="73" customWidth="1"/>
    <col min="12291" max="12291" width="13.88671875" style="73" customWidth="1"/>
    <col min="12292" max="12292" width="14.33203125" style="73" customWidth="1"/>
    <col min="12293" max="12309" width="9.6640625" style="73"/>
    <col min="12310" max="12310" width="12" style="73" customWidth="1"/>
    <col min="12311" max="12311" width="12.77734375" style="73" customWidth="1"/>
    <col min="12312" max="12312" width="11.109375" style="73" customWidth="1"/>
    <col min="12313" max="12313" width="12" style="73" customWidth="1"/>
    <col min="12314" max="12314" width="9.6640625" style="73"/>
    <col min="12315" max="12315" width="15.33203125" style="73" customWidth="1"/>
    <col min="12316" max="12316" width="15.21875" style="73" customWidth="1"/>
    <col min="12317" max="12317" width="21.44140625" style="73" customWidth="1"/>
    <col min="12318" max="12333" width="9.6640625" style="73"/>
    <col min="12334" max="12335" width="13.44140625" style="73" customWidth="1"/>
    <col min="12336" max="12336" width="9.6640625" style="73"/>
    <col min="12337" max="12337" width="13.88671875" style="73" customWidth="1"/>
    <col min="12338" max="12338" width="10.6640625" style="73" customWidth="1"/>
    <col min="12339" max="12339" width="17.33203125" style="73" customWidth="1"/>
    <col min="12340" max="12341" width="12.6640625" style="73" customWidth="1"/>
    <col min="12342" max="12342" width="11.21875" style="73" customWidth="1"/>
    <col min="12343" max="12343" width="18.33203125" style="73" customWidth="1"/>
    <col min="12344" max="12344" width="12.88671875" style="73" customWidth="1"/>
    <col min="12345" max="12346" width="13.21875" style="73" customWidth="1"/>
    <col min="12347" max="12347" width="10.88671875" style="73" customWidth="1"/>
    <col min="12348" max="12348" width="11.109375" style="73" customWidth="1"/>
    <col min="12349" max="12349" width="15.21875" style="73" customWidth="1"/>
    <col min="12350" max="12350" width="9.6640625" style="73"/>
    <col min="12351" max="12351" width="11" style="73" customWidth="1"/>
    <col min="12352" max="12352" width="10.77734375" style="73" customWidth="1"/>
    <col min="12353" max="12353" width="11.44140625" style="73" customWidth="1"/>
    <col min="12354" max="12354" width="4" style="73" customWidth="1"/>
    <col min="12355" max="12545" width="9.6640625" style="73"/>
    <col min="12546" max="12546" width="6.44140625" style="73" customWidth="1"/>
    <col min="12547" max="12547" width="13.88671875" style="73" customWidth="1"/>
    <col min="12548" max="12548" width="14.33203125" style="73" customWidth="1"/>
    <col min="12549" max="12565" width="9.6640625" style="73"/>
    <col min="12566" max="12566" width="12" style="73" customWidth="1"/>
    <col min="12567" max="12567" width="12.77734375" style="73" customWidth="1"/>
    <col min="12568" max="12568" width="11.109375" style="73" customWidth="1"/>
    <col min="12569" max="12569" width="12" style="73" customWidth="1"/>
    <col min="12570" max="12570" width="9.6640625" style="73"/>
    <col min="12571" max="12571" width="15.33203125" style="73" customWidth="1"/>
    <col min="12572" max="12572" width="15.21875" style="73" customWidth="1"/>
    <col min="12573" max="12573" width="21.44140625" style="73" customWidth="1"/>
    <col min="12574" max="12589" width="9.6640625" style="73"/>
    <col min="12590" max="12591" width="13.44140625" style="73" customWidth="1"/>
    <col min="12592" max="12592" width="9.6640625" style="73"/>
    <col min="12593" max="12593" width="13.88671875" style="73" customWidth="1"/>
    <col min="12594" max="12594" width="10.6640625" style="73" customWidth="1"/>
    <col min="12595" max="12595" width="17.33203125" style="73" customWidth="1"/>
    <col min="12596" max="12597" width="12.6640625" style="73" customWidth="1"/>
    <col min="12598" max="12598" width="11.21875" style="73" customWidth="1"/>
    <col min="12599" max="12599" width="18.33203125" style="73" customWidth="1"/>
    <col min="12600" max="12600" width="12.88671875" style="73" customWidth="1"/>
    <col min="12601" max="12602" width="13.21875" style="73" customWidth="1"/>
    <col min="12603" max="12603" width="10.88671875" style="73" customWidth="1"/>
    <col min="12604" max="12604" width="11.109375" style="73" customWidth="1"/>
    <col min="12605" max="12605" width="15.21875" style="73" customWidth="1"/>
    <col min="12606" max="12606" width="9.6640625" style="73"/>
    <col min="12607" max="12607" width="11" style="73" customWidth="1"/>
    <col min="12608" max="12608" width="10.77734375" style="73" customWidth="1"/>
    <col min="12609" max="12609" width="11.44140625" style="73" customWidth="1"/>
    <col min="12610" max="12610" width="4" style="73" customWidth="1"/>
    <col min="12611" max="12801" width="9.6640625" style="73"/>
    <col min="12802" max="12802" width="6.44140625" style="73" customWidth="1"/>
    <col min="12803" max="12803" width="13.88671875" style="73" customWidth="1"/>
    <col min="12804" max="12804" width="14.33203125" style="73" customWidth="1"/>
    <col min="12805" max="12821" width="9.6640625" style="73"/>
    <col min="12822" max="12822" width="12" style="73" customWidth="1"/>
    <col min="12823" max="12823" width="12.77734375" style="73" customWidth="1"/>
    <col min="12824" max="12824" width="11.109375" style="73" customWidth="1"/>
    <col min="12825" max="12825" width="12" style="73" customWidth="1"/>
    <col min="12826" max="12826" width="9.6640625" style="73"/>
    <col min="12827" max="12827" width="15.33203125" style="73" customWidth="1"/>
    <col min="12828" max="12828" width="15.21875" style="73" customWidth="1"/>
    <col min="12829" max="12829" width="21.44140625" style="73" customWidth="1"/>
    <col min="12830" max="12845" width="9.6640625" style="73"/>
    <col min="12846" max="12847" width="13.44140625" style="73" customWidth="1"/>
    <col min="12848" max="12848" width="9.6640625" style="73"/>
    <col min="12849" max="12849" width="13.88671875" style="73" customWidth="1"/>
    <col min="12850" max="12850" width="10.6640625" style="73" customWidth="1"/>
    <col min="12851" max="12851" width="17.33203125" style="73" customWidth="1"/>
    <col min="12852" max="12853" width="12.6640625" style="73" customWidth="1"/>
    <col min="12854" max="12854" width="11.21875" style="73" customWidth="1"/>
    <col min="12855" max="12855" width="18.33203125" style="73" customWidth="1"/>
    <col min="12856" max="12856" width="12.88671875" style="73" customWidth="1"/>
    <col min="12857" max="12858" width="13.21875" style="73" customWidth="1"/>
    <col min="12859" max="12859" width="10.88671875" style="73" customWidth="1"/>
    <col min="12860" max="12860" width="11.109375" style="73" customWidth="1"/>
    <col min="12861" max="12861" width="15.21875" style="73" customWidth="1"/>
    <col min="12862" max="12862" width="9.6640625" style="73"/>
    <col min="12863" max="12863" width="11" style="73" customWidth="1"/>
    <col min="12864" max="12864" width="10.77734375" style="73" customWidth="1"/>
    <col min="12865" max="12865" width="11.44140625" style="73" customWidth="1"/>
    <col min="12866" max="12866" width="4" style="73" customWidth="1"/>
    <col min="12867" max="13057" width="9.6640625" style="73"/>
    <col min="13058" max="13058" width="6.44140625" style="73" customWidth="1"/>
    <col min="13059" max="13059" width="13.88671875" style="73" customWidth="1"/>
    <col min="13060" max="13060" width="14.33203125" style="73" customWidth="1"/>
    <col min="13061" max="13077" width="9.6640625" style="73"/>
    <col min="13078" max="13078" width="12" style="73" customWidth="1"/>
    <col min="13079" max="13079" width="12.77734375" style="73" customWidth="1"/>
    <col min="13080" max="13080" width="11.109375" style="73" customWidth="1"/>
    <col min="13081" max="13081" width="12" style="73" customWidth="1"/>
    <col min="13082" max="13082" width="9.6640625" style="73"/>
    <col min="13083" max="13083" width="15.33203125" style="73" customWidth="1"/>
    <col min="13084" max="13084" width="15.21875" style="73" customWidth="1"/>
    <col min="13085" max="13085" width="21.44140625" style="73" customWidth="1"/>
    <col min="13086" max="13101" width="9.6640625" style="73"/>
    <col min="13102" max="13103" width="13.44140625" style="73" customWidth="1"/>
    <col min="13104" max="13104" width="9.6640625" style="73"/>
    <col min="13105" max="13105" width="13.88671875" style="73" customWidth="1"/>
    <col min="13106" max="13106" width="10.6640625" style="73" customWidth="1"/>
    <col min="13107" max="13107" width="17.33203125" style="73" customWidth="1"/>
    <col min="13108" max="13109" width="12.6640625" style="73" customWidth="1"/>
    <col min="13110" max="13110" width="11.21875" style="73" customWidth="1"/>
    <col min="13111" max="13111" width="18.33203125" style="73" customWidth="1"/>
    <col min="13112" max="13112" width="12.88671875" style="73" customWidth="1"/>
    <col min="13113" max="13114" width="13.21875" style="73" customWidth="1"/>
    <col min="13115" max="13115" width="10.88671875" style="73" customWidth="1"/>
    <col min="13116" max="13116" width="11.109375" style="73" customWidth="1"/>
    <col min="13117" max="13117" width="15.21875" style="73" customWidth="1"/>
    <col min="13118" max="13118" width="9.6640625" style="73"/>
    <col min="13119" max="13119" width="11" style="73" customWidth="1"/>
    <col min="13120" max="13120" width="10.77734375" style="73" customWidth="1"/>
    <col min="13121" max="13121" width="11.44140625" style="73" customWidth="1"/>
    <col min="13122" max="13122" width="4" style="73" customWidth="1"/>
    <col min="13123" max="13313" width="9.6640625" style="73"/>
    <col min="13314" max="13314" width="6.44140625" style="73" customWidth="1"/>
    <col min="13315" max="13315" width="13.88671875" style="73" customWidth="1"/>
    <col min="13316" max="13316" width="14.33203125" style="73" customWidth="1"/>
    <col min="13317" max="13333" width="9.6640625" style="73"/>
    <col min="13334" max="13334" width="12" style="73" customWidth="1"/>
    <col min="13335" max="13335" width="12.77734375" style="73" customWidth="1"/>
    <col min="13336" max="13336" width="11.109375" style="73" customWidth="1"/>
    <col min="13337" max="13337" width="12" style="73" customWidth="1"/>
    <col min="13338" max="13338" width="9.6640625" style="73"/>
    <col min="13339" max="13339" width="15.33203125" style="73" customWidth="1"/>
    <col min="13340" max="13340" width="15.21875" style="73" customWidth="1"/>
    <col min="13341" max="13341" width="21.44140625" style="73" customWidth="1"/>
    <col min="13342" max="13357" width="9.6640625" style="73"/>
    <col min="13358" max="13359" width="13.44140625" style="73" customWidth="1"/>
    <col min="13360" max="13360" width="9.6640625" style="73"/>
    <col min="13361" max="13361" width="13.88671875" style="73" customWidth="1"/>
    <col min="13362" max="13362" width="10.6640625" style="73" customWidth="1"/>
    <col min="13363" max="13363" width="17.33203125" style="73" customWidth="1"/>
    <col min="13364" max="13365" width="12.6640625" style="73" customWidth="1"/>
    <col min="13366" max="13366" width="11.21875" style="73" customWidth="1"/>
    <col min="13367" max="13367" width="18.33203125" style="73" customWidth="1"/>
    <col min="13368" max="13368" width="12.88671875" style="73" customWidth="1"/>
    <col min="13369" max="13370" width="13.21875" style="73" customWidth="1"/>
    <col min="13371" max="13371" width="10.88671875" style="73" customWidth="1"/>
    <col min="13372" max="13372" width="11.109375" style="73" customWidth="1"/>
    <col min="13373" max="13373" width="15.21875" style="73" customWidth="1"/>
    <col min="13374" max="13374" width="9.6640625" style="73"/>
    <col min="13375" max="13375" width="11" style="73" customWidth="1"/>
    <col min="13376" max="13376" width="10.77734375" style="73" customWidth="1"/>
    <col min="13377" max="13377" width="11.44140625" style="73" customWidth="1"/>
    <col min="13378" max="13378" width="4" style="73" customWidth="1"/>
    <col min="13379" max="13569" width="9.6640625" style="73"/>
    <col min="13570" max="13570" width="6.44140625" style="73" customWidth="1"/>
    <col min="13571" max="13571" width="13.88671875" style="73" customWidth="1"/>
    <col min="13572" max="13572" width="14.33203125" style="73" customWidth="1"/>
    <col min="13573" max="13589" width="9.6640625" style="73"/>
    <col min="13590" max="13590" width="12" style="73" customWidth="1"/>
    <col min="13591" max="13591" width="12.77734375" style="73" customWidth="1"/>
    <col min="13592" max="13592" width="11.109375" style="73" customWidth="1"/>
    <col min="13593" max="13593" width="12" style="73" customWidth="1"/>
    <col min="13594" max="13594" width="9.6640625" style="73"/>
    <col min="13595" max="13595" width="15.33203125" style="73" customWidth="1"/>
    <col min="13596" max="13596" width="15.21875" style="73" customWidth="1"/>
    <col min="13597" max="13597" width="21.44140625" style="73" customWidth="1"/>
    <col min="13598" max="13613" width="9.6640625" style="73"/>
    <col min="13614" max="13615" width="13.44140625" style="73" customWidth="1"/>
    <col min="13616" max="13616" width="9.6640625" style="73"/>
    <col min="13617" max="13617" width="13.88671875" style="73" customWidth="1"/>
    <col min="13618" max="13618" width="10.6640625" style="73" customWidth="1"/>
    <col min="13619" max="13619" width="17.33203125" style="73" customWidth="1"/>
    <col min="13620" max="13621" width="12.6640625" style="73" customWidth="1"/>
    <col min="13622" max="13622" width="11.21875" style="73" customWidth="1"/>
    <col min="13623" max="13623" width="18.33203125" style="73" customWidth="1"/>
    <col min="13624" max="13624" width="12.88671875" style="73" customWidth="1"/>
    <col min="13625" max="13626" width="13.21875" style="73" customWidth="1"/>
    <col min="13627" max="13627" width="10.88671875" style="73" customWidth="1"/>
    <col min="13628" max="13628" width="11.109375" style="73" customWidth="1"/>
    <col min="13629" max="13629" width="15.21875" style="73" customWidth="1"/>
    <col min="13630" max="13630" width="9.6640625" style="73"/>
    <col min="13631" max="13631" width="11" style="73" customWidth="1"/>
    <col min="13632" max="13632" width="10.77734375" style="73" customWidth="1"/>
    <col min="13633" max="13633" width="11.44140625" style="73" customWidth="1"/>
    <col min="13634" max="13634" width="4" style="73" customWidth="1"/>
    <col min="13635" max="13825" width="9.6640625" style="73"/>
    <col min="13826" max="13826" width="6.44140625" style="73" customWidth="1"/>
    <col min="13827" max="13827" width="13.88671875" style="73" customWidth="1"/>
    <col min="13828" max="13828" width="14.33203125" style="73" customWidth="1"/>
    <col min="13829" max="13845" width="9.6640625" style="73"/>
    <col min="13846" max="13846" width="12" style="73" customWidth="1"/>
    <col min="13847" max="13847" width="12.77734375" style="73" customWidth="1"/>
    <col min="13848" max="13848" width="11.109375" style="73" customWidth="1"/>
    <col min="13849" max="13849" width="12" style="73" customWidth="1"/>
    <col min="13850" max="13850" width="9.6640625" style="73"/>
    <col min="13851" max="13851" width="15.33203125" style="73" customWidth="1"/>
    <col min="13852" max="13852" width="15.21875" style="73" customWidth="1"/>
    <col min="13853" max="13853" width="21.44140625" style="73" customWidth="1"/>
    <col min="13854" max="13869" width="9.6640625" style="73"/>
    <col min="13870" max="13871" width="13.44140625" style="73" customWidth="1"/>
    <col min="13872" max="13872" width="9.6640625" style="73"/>
    <col min="13873" max="13873" width="13.88671875" style="73" customWidth="1"/>
    <col min="13874" max="13874" width="10.6640625" style="73" customWidth="1"/>
    <col min="13875" max="13875" width="17.33203125" style="73" customWidth="1"/>
    <col min="13876" max="13877" width="12.6640625" style="73" customWidth="1"/>
    <col min="13878" max="13878" width="11.21875" style="73" customWidth="1"/>
    <col min="13879" max="13879" width="18.33203125" style="73" customWidth="1"/>
    <col min="13880" max="13880" width="12.88671875" style="73" customWidth="1"/>
    <col min="13881" max="13882" width="13.21875" style="73" customWidth="1"/>
    <col min="13883" max="13883" width="10.88671875" style="73" customWidth="1"/>
    <col min="13884" max="13884" width="11.109375" style="73" customWidth="1"/>
    <col min="13885" max="13885" width="15.21875" style="73" customWidth="1"/>
    <col min="13886" max="13886" width="9.6640625" style="73"/>
    <col min="13887" max="13887" width="11" style="73" customWidth="1"/>
    <col min="13888" max="13888" width="10.77734375" style="73" customWidth="1"/>
    <col min="13889" max="13889" width="11.44140625" style="73" customWidth="1"/>
    <col min="13890" max="13890" width="4" style="73" customWidth="1"/>
    <col min="13891" max="14081" width="9.6640625" style="73"/>
    <col min="14082" max="14082" width="6.44140625" style="73" customWidth="1"/>
    <col min="14083" max="14083" width="13.88671875" style="73" customWidth="1"/>
    <col min="14084" max="14084" width="14.33203125" style="73" customWidth="1"/>
    <col min="14085" max="14101" width="9.6640625" style="73"/>
    <col min="14102" max="14102" width="12" style="73" customWidth="1"/>
    <col min="14103" max="14103" width="12.77734375" style="73" customWidth="1"/>
    <col min="14104" max="14104" width="11.109375" style="73" customWidth="1"/>
    <col min="14105" max="14105" width="12" style="73" customWidth="1"/>
    <col min="14106" max="14106" width="9.6640625" style="73"/>
    <col min="14107" max="14107" width="15.33203125" style="73" customWidth="1"/>
    <col min="14108" max="14108" width="15.21875" style="73" customWidth="1"/>
    <col min="14109" max="14109" width="21.44140625" style="73" customWidth="1"/>
    <col min="14110" max="14125" width="9.6640625" style="73"/>
    <col min="14126" max="14127" width="13.44140625" style="73" customWidth="1"/>
    <col min="14128" max="14128" width="9.6640625" style="73"/>
    <col min="14129" max="14129" width="13.88671875" style="73" customWidth="1"/>
    <col min="14130" max="14130" width="10.6640625" style="73" customWidth="1"/>
    <col min="14131" max="14131" width="17.33203125" style="73" customWidth="1"/>
    <col min="14132" max="14133" width="12.6640625" style="73" customWidth="1"/>
    <col min="14134" max="14134" width="11.21875" style="73" customWidth="1"/>
    <col min="14135" max="14135" width="18.33203125" style="73" customWidth="1"/>
    <col min="14136" max="14136" width="12.88671875" style="73" customWidth="1"/>
    <col min="14137" max="14138" width="13.21875" style="73" customWidth="1"/>
    <col min="14139" max="14139" width="10.88671875" style="73" customWidth="1"/>
    <col min="14140" max="14140" width="11.109375" style="73" customWidth="1"/>
    <col min="14141" max="14141" width="15.21875" style="73" customWidth="1"/>
    <col min="14142" max="14142" width="9.6640625" style="73"/>
    <col min="14143" max="14143" width="11" style="73" customWidth="1"/>
    <col min="14144" max="14144" width="10.77734375" style="73" customWidth="1"/>
    <col min="14145" max="14145" width="11.44140625" style="73" customWidth="1"/>
    <col min="14146" max="14146" width="4" style="73" customWidth="1"/>
    <col min="14147" max="14337" width="9.6640625" style="73"/>
    <col min="14338" max="14338" width="6.44140625" style="73" customWidth="1"/>
    <col min="14339" max="14339" width="13.88671875" style="73" customWidth="1"/>
    <col min="14340" max="14340" width="14.33203125" style="73" customWidth="1"/>
    <col min="14341" max="14357" width="9.6640625" style="73"/>
    <col min="14358" max="14358" width="12" style="73" customWidth="1"/>
    <col min="14359" max="14359" width="12.77734375" style="73" customWidth="1"/>
    <col min="14360" max="14360" width="11.109375" style="73" customWidth="1"/>
    <col min="14361" max="14361" width="12" style="73" customWidth="1"/>
    <col min="14362" max="14362" width="9.6640625" style="73"/>
    <col min="14363" max="14363" width="15.33203125" style="73" customWidth="1"/>
    <col min="14364" max="14364" width="15.21875" style="73" customWidth="1"/>
    <col min="14365" max="14365" width="21.44140625" style="73" customWidth="1"/>
    <col min="14366" max="14381" width="9.6640625" style="73"/>
    <col min="14382" max="14383" width="13.44140625" style="73" customWidth="1"/>
    <col min="14384" max="14384" width="9.6640625" style="73"/>
    <col min="14385" max="14385" width="13.88671875" style="73" customWidth="1"/>
    <col min="14386" max="14386" width="10.6640625" style="73" customWidth="1"/>
    <col min="14387" max="14387" width="17.33203125" style="73" customWidth="1"/>
    <col min="14388" max="14389" width="12.6640625" style="73" customWidth="1"/>
    <col min="14390" max="14390" width="11.21875" style="73" customWidth="1"/>
    <col min="14391" max="14391" width="18.33203125" style="73" customWidth="1"/>
    <col min="14392" max="14392" width="12.88671875" style="73" customWidth="1"/>
    <col min="14393" max="14394" width="13.21875" style="73" customWidth="1"/>
    <col min="14395" max="14395" width="10.88671875" style="73" customWidth="1"/>
    <col min="14396" max="14396" width="11.109375" style="73" customWidth="1"/>
    <col min="14397" max="14397" width="15.21875" style="73" customWidth="1"/>
    <col min="14398" max="14398" width="9.6640625" style="73"/>
    <col min="14399" max="14399" width="11" style="73" customWidth="1"/>
    <col min="14400" max="14400" width="10.77734375" style="73" customWidth="1"/>
    <col min="14401" max="14401" width="11.44140625" style="73" customWidth="1"/>
    <col min="14402" max="14402" width="4" style="73" customWidth="1"/>
    <col min="14403" max="14593" width="9.6640625" style="73"/>
    <col min="14594" max="14594" width="6.44140625" style="73" customWidth="1"/>
    <col min="14595" max="14595" width="13.88671875" style="73" customWidth="1"/>
    <col min="14596" max="14596" width="14.33203125" style="73" customWidth="1"/>
    <col min="14597" max="14613" width="9.6640625" style="73"/>
    <col min="14614" max="14614" width="12" style="73" customWidth="1"/>
    <col min="14615" max="14615" width="12.77734375" style="73" customWidth="1"/>
    <col min="14616" max="14616" width="11.109375" style="73" customWidth="1"/>
    <col min="14617" max="14617" width="12" style="73" customWidth="1"/>
    <col min="14618" max="14618" width="9.6640625" style="73"/>
    <col min="14619" max="14619" width="15.33203125" style="73" customWidth="1"/>
    <col min="14620" max="14620" width="15.21875" style="73" customWidth="1"/>
    <col min="14621" max="14621" width="21.44140625" style="73" customWidth="1"/>
    <col min="14622" max="14637" width="9.6640625" style="73"/>
    <col min="14638" max="14639" width="13.44140625" style="73" customWidth="1"/>
    <col min="14640" max="14640" width="9.6640625" style="73"/>
    <col min="14641" max="14641" width="13.88671875" style="73" customWidth="1"/>
    <col min="14642" max="14642" width="10.6640625" style="73" customWidth="1"/>
    <col min="14643" max="14643" width="17.33203125" style="73" customWidth="1"/>
    <col min="14644" max="14645" width="12.6640625" style="73" customWidth="1"/>
    <col min="14646" max="14646" width="11.21875" style="73" customWidth="1"/>
    <col min="14647" max="14647" width="18.33203125" style="73" customWidth="1"/>
    <col min="14648" max="14648" width="12.88671875" style="73" customWidth="1"/>
    <col min="14649" max="14650" width="13.21875" style="73" customWidth="1"/>
    <col min="14651" max="14651" width="10.88671875" style="73" customWidth="1"/>
    <col min="14652" max="14652" width="11.109375" style="73" customWidth="1"/>
    <col min="14653" max="14653" width="15.21875" style="73" customWidth="1"/>
    <col min="14654" max="14654" width="9.6640625" style="73"/>
    <col min="14655" max="14655" width="11" style="73" customWidth="1"/>
    <col min="14656" max="14656" width="10.77734375" style="73" customWidth="1"/>
    <col min="14657" max="14657" width="11.44140625" style="73" customWidth="1"/>
    <col min="14658" max="14658" width="4" style="73" customWidth="1"/>
    <col min="14659" max="14849" width="9.6640625" style="73"/>
    <col min="14850" max="14850" width="6.44140625" style="73" customWidth="1"/>
    <col min="14851" max="14851" width="13.88671875" style="73" customWidth="1"/>
    <col min="14852" max="14852" width="14.33203125" style="73" customWidth="1"/>
    <col min="14853" max="14869" width="9.6640625" style="73"/>
    <col min="14870" max="14870" width="12" style="73" customWidth="1"/>
    <col min="14871" max="14871" width="12.77734375" style="73" customWidth="1"/>
    <col min="14872" max="14872" width="11.109375" style="73" customWidth="1"/>
    <col min="14873" max="14873" width="12" style="73" customWidth="1"/>
    <col min="14874" max="14874" width="9.6640625" style="73"/>
    <col min="14875" max="14875" width="15.33203125" style="73" customWidth="1"/>
    <col min="14876" max="14876" width="15.21875" style="73" customWidth="1"/>
    <col min="14877" max="14877" width="21.44140625" style="73" customWidth="1"/>
    <col min="14878" max="14893" width="9.6640625" style="73"/>
    <col min="14894" max="14895" width="13.44140625" style="73" customWidth="1"/>
    <col min="14896" max="14896" width="9.6640625" style="73"/>
    <col min="14897" max="14897" width="13.88671875" style="73" customWidth="1"/>
    <col min="14898" max="14898" width="10.6640625" style="73" customWidth="1"/>
    <col min="14899" max="14899" width="17.33203125" style="73" customWidth="1"/>
    <col min="14900" max="14901" width="12.6640625" style="73" customWidth="1"/>
    <col min="14902" max="14902" width="11.21875" style="73" customWidth="1"/>
    <col min="14903" max="14903" width="18.33203125" style="73" customWidth="1"/>
    <col min="14904" max="14904" width="12.88671875" style="73" customWidth="1"/>
    <col min="14905" max="14906" width="13.21875" style="73" customWidth="1"/>
    <col min="14907" max="14907" width="10.88671875" style="73" customWidth="1"/>
    <col min="14908" max="14908" width="11.109375" style="73" customWidth="1"/>
    <col min="14909" max="14909" width="15.21875" style="73" customWidth="1"/>
    <col min="14910" max="14910" width="9.6640625" style="73"/>
    <col min="14911" max="14911" width="11" style="73" customWidth="1"/>
    <col min="14912" max="14912" width="10.77734375" style="73" customWidth="1"/>
    <col min="14913" max="14913" width="11.44140625" style="73" customWidth="1"/>
    <col min="14914" max="14914" width="4" style="73" customWidth="1"/>
    <col min="14915" max="15105" width="9.6640625" style="73"/>
    <col min="15106" max="15106" width="6.44140625" style="73" customWidth="1"/>
    <col min="15107" max="15107" width="13.88671875" style="73" customWidth="1"/>
    <col min="15108" max="15108" width="14.33203125" style="73" customWidth="1"/>
    <col min="15109" max="15125" width="9.6640625" style="73"/>
    <col min="15126" max="15126" width="12" style="73" customWidth="1"/>
    <col min="15127" max="15127" width="12.77734375" style="73" customWidth="1"/>
    <col min="15128" max="15128" width="11.109375" style="73" customWidth="1"/>
    <col min="15129" max="15129" width="12" style="73" customWidth="1"/>
    <col min="15130" max="15130" width="9.6640625" style="73"/>
    <col min="15131" max="15131" width="15.33203125" style="73" customWidth="1"/>
    <col min="15132" max="15132" width="15.21875" style="73" customWidth="1"/>
    <col min="15133" max="15133" width="21.44140625" style="73" customWidth="1"/>
    <col min="15134" max="15149" width="9.6640625" style="73"/>
    <col min="15150" max="15151" width="13.44140625" style="73" customWidth="1"/>
    <col min="15152" max="15152" width="9.6640625" style="73"/>
    <col min="15153" max="15153" width="13.88671875" style="73" customWidth="1"/>
    <col min="15154" max="15154" width="10.6640625" style="73" customWidth="1"/>
    <col min="15155" max="15155" width="17.33203125" style="73" customWidth="1"/>
    <col min="15156" max="15157" width="12.6640625" style="73" customWidth="1"/>
    <col min="15158" max="15158" width="11.21875" style="73" customWidth="1"/>
    <col min="15159" max="15159" width="18.33203125" style="73" customWidth="1"/>
    <col min="15160" max="15160" width="12.88671875" style="73" customWidth="1"/>
    <col min="15161" max="15162" width="13.21875" style="73" customWidth="1"/>
    <col min="15163" max="15163" width="10.88671875" style="73" customWidth="1"/>
    <col min="15164" max="15164" width="11.109375" style="73" customWidth="1"/>
    <col min="15165" max="15165" width="15.21875" style="73" customWidth="1"/>
    <col min="15166" max="15166" width="9.6640625" style="73"/>
    <col min="15167" max="15167" width="11" style="73" customWidth="1"/>
    <col min="15168" max="15168" width="10.77734375" style="73" customWidth="1"/>
    <col min="15169" max="15169" width="11.44140625" style="73" customWidth="1"/>
    <col min="15170" max="15170" width="4" style="73" customWidth="1"/>
    <col min="15171" max="15361" width="9.6640625" style="73"/>
    <col min="15362" max="15362" width="6.44140625" style="73" customWidth="1"/>
    <col min="15363" max="15363" width="13.88671875" style="73" customWidth="1"/>
    <col min="15364" max="15364" width="14.33203125" style="73" customWidth="1"/>
    <col min="15365" max="15381" width="9.6640625" style="73"/>
    <col min="15382" max="15382" width="12" style="73" customWidth="1"/>
    <col min="15383" max="15383" width="12.77734375" style="73" customWidth="1"/>
    <col min="15384" max="15384" width="11.109375" style="73" customWidth="1"/>
    <col min="15385" max="15385" width="12" style="73" customWidth="1"/>
    <col min="15386" max="15386" width="9.6640625" style="73"/>
    <col min="15387" max="15387" width="15.33203125" style="73" customWidth="1"/>
    <col min="15388" max="15388" width="15.21875" style="73" customWidth="1"/>
    <col min="15389" max="15389" width="21.44140625" style="73" customWidth="1"/>
    <col min="15390" max="15405" width="9.6640625" style="73"/>
    <col min="15406" max="15407" width="13.44140625" style="73" customWidth="1"/>
    <col min="15408" max="15408" width="9.6640625" style="73"/>
    <col min="15409" max="15409" width="13.88671875" style="73" customWidth="1"/>
    <col min="15410" max="15410" width="10.6640625" style="73" customWidth="1"/>
    <col min="15411" max="15411" width="17.33203125" style="73" customWidth="1"/>
    <col min="15412" max="15413" width="12.6640625" style="73" customWidth="1"/>
    <col min="15414" max="15414" width="11.21875" style="73" customWidth="1"/>
    <col min="15415" max="15415" width="18.33203125" style="73" customWidth="1"/>
    <col min="15416" max="15416" width="12.88671875" style="73" customWidth="1"/>
    <col min="15417" max="15418" width="13.21875" style="73" customWidth="1"/>
    <col min="15419" max="15419" width="10.88671875" style="73" customWidth="1"/>
    <col min="15420" max="15420" width="11.109375" style="73" customWidth="1"/>
    <col min="15421" max="15421" width="15.21875" style="73" customWidth="1"/>
    <col min="15422" max="15422" width="9.6640625" style="73"/>
    <col min="15423" max="15423" width="11" style="73" customWidth="1"/>
    <col min="15424" max="15424" width="10.77734375" style="73" customWidth="1"/>
    <col min="15425" max="15425" width="11.44140625" style="73" customWidth="1"/>
    <col min="15426" max="15426" width="4" style="73" customWidth="1"/>
    <col min="15427" max="15617" width="9.6640625" style="73"/>
    <col min="15618" max="15618" width="6.44140625" style="73" customWidth="1"/>
    <col min="15619" max="15619" width="13.88671875" style="73" customWidth="1"/>
    <col min="15620" max="15620" width="14.33203125" style="73" customWidth="1"/>
    <col min="15621" max="15637" width="9.6640625" style="73"/>
    <col min="15638" max="15638" width="12" style="73" customWidth="1"/>
    <col min="15639" max="15639" width="12.77734375" style="73" customWidth="1"/>
    <col min="15640" max="15640" width="11.109375" style="73" customWidth="1"/>
    <col min="15641" max="15641" width="12" style="73" customWidth="1"/>
    <col min="15642" max="15642" width="9.6640625" style="73"/>
    <col min="15643" max="15643" width="15.33203125" style="73" customWidth="1"/>
    <col min="15644" max="15644" width="15.21875" style="73" customWidth="1"/>
    <col min="15645" max="15645" width="21.44140625" style="73" customWidth="1"/>
    <col min="15646" max="15661" width="9.6640625" style="73"/>
    <col min="15662" max="15663" width="13.44140625" style="73" customWidth="1"/>
    <col min="15664" max="15664" width="9.6640625" style="73"/>
    <col min="15665" max="15665" width="13.88671875" style="73" customWidth="1"/>
    <col min="15666" max="15666" width="10.6640625" style="73" customWidth="1"/>
    <col min="15667" max="15667" width="17.33203125" style="73" customWidth="1"/>
    <col min="15668" max="15669" width="12.6640625" style="73" customWidth="1"/>
    <col min="15670" max="15670" width="11.21875" style="73" customWidth="1"/>
    <col min="15671" max="15671" width="18.33203125" style="73" customWidth="1"/>
    <col min="15672" max="15672" width="12.88671875" style="73" customWidth="1"/>
    <col min="15673" max="15674" width="13.21875" style="73" customWidth="1"/>
    <col min="15675" max="15675" width="10.88671875" style="73" customWidth="1"/>
    <col min="15676" max="15676" width="11.109375" style="73" customWidth="1"/>
    <col min="15677" max="15677" width="15.21875" style="73" customWidth="1"/>
    <col min="15678" max="15678" width="9.6640625" style="73"/>
    <col min="15679" max="15679" width="11" style="73" customWidth="1"/>
    <col min="15680" max="15680" width="10.77734375" style="73" customWidth="1"/>
    <col min="15681" max="15681" width="11.44140625" style="73" customWidth="1"/>
    <col min="15682" max="15682" width="4" style="73" customWidth="1"/>
    <col min="15683" max="15873" width="9.6640625" style="73"/>
    <col min="15874" max="15874" width="6.44140625" style="73" customWidth="1"/>
    <col min="15875" max="15875" width="13.88671875" style="73" customWidth="1"/>
    <col min="15876" max="15876" width="14.33203125" style="73" customWidth="1"/>
    <col min="15877" max="15893" width="9.6640625" style="73"/>
    <col min="15894" max="15894" width="12" style="73" customWidth="1"/>
    <col min="15895" max="15895" width="12.77734375" style="73" customWidth="1"/>
    <col min="15896" max="15896" width="11.109375" style="73" customWidth="1"/>
    <col min="15897" max="15897" width="12" style="73" customWidth="1"/>
    <col min="15898" max="15898" width="9.6640625" style="73"/>
    <col min="15899" max="15899" width="15.33203125" style="73" customWidth="1"/>
    <col min="15900" max="15900" width="15.21875" style="73" customWidth="1"/>
    <col min="15901" max="15901" width="21.44140625" style="73" customWidth="1"/>
    <col min="15902" max="15917" width="9.6640625" style="73"/>
    <col min="15918" max="15919" width="13.44140625" style="73" customWidth="1"/>
    <col min="15920" max="15920" width="9.6640625" style="73"/>
    <col min="15921" max="15921" width="13.88671875" style="73" customWidth="1"/>
    <col min="15922" max="15922" width="10.6640625" style="73" customWidth="1"/>
    <col min="15923" max="15923" width="17.33203125" style="73" customWidth="1"/>
    <col min="15924" max="15925" width="12.6640625" style="73" customWidth="1"/>
    <col min="15926" max="15926" width="11.21875" style="73" customWidth="1"/>
    <col min="15927" max="15927" width="18.33203125" style="73" customWidth="1"/>
    <col min="15928" max="15928" width="12.88671875" style="73" customWidth="1"/>
    <col min="15929" max="15930" width="13.21875" style="73" customWidth="1"/>
    <col min="15931" max="15931" width="10.88671875" style="73" customWidth="1"/>
    <col min="15932" max="15932" width="11.109375" style="73" customWidth="1"/>
    <col min="15933" max="15933" width="15.21875" style="73" customWidth="1"/>
    <col min="15934" max="15934" width="9.6640625" style="73"/>
    <col min="15935" max="15935" width="11" style="73" customWidth="1"/>
    <col min="15936" max="15936" width="10.77734375" style="73" customWidth="1"/>
    <col min="15937" max="15937" width="11.44140625" style="73" customWidth="1"/>
    <col min="15938" max="15938" width="4" style="73" customWidth="1"/>
    <col min="15939" max="16129" width="9.6640625" style="73"/>
    <col min="16130" max="16130" width="6.44140625" style="73" customWidth="1"/>
    <col min="16131" max="16131" width="13.88671875" style="73" customWidth="1"/>
    <col min="16132" max="16132" width="14.33203125" style="73" customWidth="1"/>
    <col min="16133" max="16149" width="9.6640625" style="73"/>
    <col min="16150" max="16150" width="12" style="73" customWidth="1"/>
    <col min="16151" max="16151" width="12.77734375" style="73" customWidth="1"/>
    <col min="16152" max="16152" width="11.109375" style="73" customWidth="1"/>
    <col min="16153" max="16153" width="12" style="73" customWidth="1"/>
    <col min="16154" max="16154" width="9.6640625" style="73"/>
    <col min="16155" max="16155" width="15.33203125" style="73" customWidth="1"/>
    <col min="16156" max="16156" width="15.21875" style="73" customWidth="1"/>
    <col min="16157" max="16157" width="21.44140625" style="73" customWidth="1"/>
    <col min="16158" max="16173" width="9.6640625" style="73"/>
    <col min="16174" max="16175" width="13.44140625" style="73" customWidth="1"/>
    <col min="16176" max="16176" width="9.6640625" style="73"/>
    <col min="16177" max="16177" width="13.88671875" style="73" customWidth="1"/>
    <col min="16178" max="16178" width="10.6640625" style="73" customWidth="1"/>
    <col min="16179" max="16179" width="17.33203125" style="73" customWidth="1"/>
    <col min="16180" max="16181" width="12.6640625" style="73" customWidth="1"/>
    <col min="16182" max="16182" width="11.21875" style="73" customWidth="1"/>
    <col min="16183" max="16183" width="18.33203125" style="73" customWidth="1"/>
    <col min="16184" max="16184" width="12.88671875" style="73" customWidth="1"/>
    <col min="16185" max="16186" width="13.21875" style="73" customWidth="1"/>
    <col min="16187" max="16187" width="10.88671875" style="73" customWidth="1"/>
    <col min="16188" max="16188" width="11.109375" style="73" customWidth="1"/>
    <col min="16189" max="16189" width="15.21875" style="73" customWidth="1"/>
    <col min="16190" max="16190" width="9.6640625" style="73"/>
    <col min="16191" max="16191" width="11" style="73" customWidth="1"/>
    <col min="16192" max="16192" width="10.77734375" style="73" customWidth="1"/>
    <col min="16193" max="16193" width="11.44140625" style="73" customWidth="1"/>
    <col min="16194" max="16194" width="4" style="73" customWidth="1"/>
    <col min="16195" max="16384" width="9.6640625" style="73"/>
  </cols>
  <sheetData>
    <row r="1" spans="1:95" ht="13.2" x14ac:dyDescent="0.2">
      <c r="A1" s="72" t="s">
        <v>301</v>
      </c>
    </row>
    <row r="2" spans="1:95" x14ac:dyDescent="0.2">
      <c r="C2" s="75" t="s">
        <v>302</v>
      </c>
    </row>
    <row r="3" spans="1:95" s="74" customFormat="1" x14ac:dyDescent="0.2">
      <c r="A3" s="76"/>
      <c r="B3" s="77" t="s">
        <v>303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97"/>
      <c r="CH3" s="97"/>
      <c r="CI3" s="97"/>
      <c r="CJ3" s="97"/>
      <c r="CK3" s="97"/>
      <c r="CL3" s="97"/>
      <c r="CM3" s="97"/>
      <c r="CN3" s="79"/>
      <c r="CO3" s="79"/>
      <c r="CP3" s="79"/>
      <c r="CQ3" s="79"/>
    </row>
    <row r="4" spans="1:95" s="74" customFormat="1" x14ac:dyDescent="0.2">
      <c r="A4" s="76"/>
      <c r="B4" s="80" t="s">
        <v>304</v>
      </c>
      <c r="C4" s="78" t="s">
        <v>12</v>
      </c>
      <c r="D4" s="78" t="s">
        <v>12</v>
      </c>
      <c r="E4" s="78" t="s">
        <v>305</v>
      </c>
      <c r="F4" s="78" t="s">
        <v>305</v>
      </c>
      <c r="G4" s="78" t="s">
        <v>305</v>
      </c>
      <c r="H4" s="78" t="s">
        <v>305</v>
      </c>
      <c r="I4" s="78" t="s">
        <v>305</v>
      </c>
      <c r="J4" s="78" t="s">
        <v>12</v>
      </c>
      <c r="K4" s="78" t="s">
        <v>12</v>
      </c>
      <c r="L4" s="78" t="s">
        <v>12</v>
      </c>
      <c r="M4" s="78" t="s">
        <v>12</v>
      </c>
      <c r="N4" s="78" t="s">
        <v>12</v>
      </c>
      <c r="O4" s="78" t="s">
        <v>12</v>
      </c>
      <c r="P4" s="78" t="s">
        <v>12</v>
      </c>
      <c r="Q4" s="78" t="s">
        <v>12</v>
      </c>
      <c r="R4" s="78" t="s">
        <v>12</v>
      </c>
      <c r="S4" s="78" t="s">
        <v>12</v>
      </c>
      <c r="T4" s="78" t="s">
        <v>12</v>
      </c>
      <c r="U4" s="78" t="s">
        <v>12</v>
      </c>
      <c r="V4" s="78" t="s">
        <v>12</v>
      </c>
      <c r="W4" s="78" t="s">
        <v>12</v>
      </c>
      <c r="X4" s="78" t="s">
        <v>12</v>
      </c>
      <c r="Y4" s="78" t="s">
        <v>12</v>
      </c>
      <c r="Z4" s="78" t="s">
        <v>12</v>
      </c>
      <c r="AA4" s="78" t="s">
        <v>12</v>
      </c>
      <c r="AB4" s="78" t="s">
        <v>12</v>
      </c>
      <c r="AC4" s="78" t="s">
        <v>12</v>
      </c>
      <c r="AD4" s="78" t="s">
        <v>12</v>
      </c>
      <c r="AE4" s="78" t="s">
        <v>12</v>
      </c>
      <c r="AF4" s="78" t="s">
        <v>12</v>
      </c>
      <c r="AG4" s="78" t="s">
        <v>12</v>
      </c>
      <c r="AH4" s="78" t="s">
        <v>12</v>
      </c>
      <c r="AI4" s="78" t="s">
        <v>12</v>
      </c>
      <c r="AJ4" s="78" t="s">
        <v>12</v>
      </c>
      <c r="AK4" s="78" t="s">
        <v>12</v>
      </c>
      <c r="AL4" s="78" t="s">
        <v>12</v>
      </c>
      <c r="AM4" s="78" t="s">
        <v>12</v>
      </c>
      <c r="AN4" s="78" t="s">
        <v>12</v>
      </c>
      <c r="AO4" s="78" t="s">
        <v>12</v>
      </c>
      <c r="AP4" s="78" t="s">
        <v>12</v>
      </c>
      <c r="AQ4" s="78" t="s">
        <v>12</v>
      </c>
      <c r="AR4" s="78" t="s">
        <v>12</v>
      </c>
      <c r="AS4" s="78" t="s">
        <v>12</v>
      </c>
      <c r="AT4" s="78" t="s">
        <v>12</v>
      </c>
      <c r="AU4" s="78" t="s">
        <v>12</v>
      </c>
      <c r="AV4" s="78" t="s">
        <v>12</v>
      </c>
      <c r="AW4" s="78" t="s">
        <v>12</v>
      </c>
      <c r="AX4" s="78" t="s">
        <v>12</v>
      </c>
      <c r="AY4" s="78" t="s">
        <v>12</v>
      </c>
      <c r="AZ4" s="78" t="s">
        <v>12</v>
      </c>
      <c r="BA4" s="78" t="s">
        <v>12</v>
      </c>
      <c r="BB4" s="78" t="s">
        <v>12</v>
      </c>
      <c r="BC4" s="78" t="s">
        <v>12</v>
      </c>
      <c r="BD4" s="78" t="s">
        <v>12</v>
      </c>
      <c r="BE4" s="78" t="s">
        <v>12</v>
      </c>
      <c r="BF4" s="78" t="s">
        <v>12</v>
      </c>
      <c r="BG4" s="78" t="s">
        <v>12</v>
      </c>
      <c r="BH4" s="78" t="s">
        <v>12</v>
      </c>
      <c r="BI4" s="78" t="s">
        <v>12</v>
      </c>
      <c r="BJ4" s="78" t="s">
        <v>12</v>
      </c>
      <c r="BK4" s="78" t="s">
        <v>12</v>
      </c>
      <c r="BL4" s="78" t="s">
        <v>12</v>
      </c>
      <c r="BM4" s="78" t="s">
        <v>12</v>
      </c>
      <c r="BN4" s="78" t="s">
        <v>12</v>
      </c>
      <c r="BO4" s="78" t="s">
        <v>12</v>
      </c>
      <c r="BP4" s="78" t="s">
        <v>12</v>
      </c>
      <c r="BQ4" s="78" t="s">
        <v>12</v>
      </c>
      <c r="BR4" s="78" t="s">
        <v>12</v>
      </c>
      <c r="BS4" s="78" t="s">
        <v>12</v>
      </c>
      <c r="BT4" s="78" t="s">
        <v>12</v>
      </c>
      <c r="BU4" s="78" t="s">
        <v>12</v>
      </c>
      <c r="BV4" s="78" t="s">
        <v>12</v>
      </c>
      <c r="BW4" s="78" t="s">
        <v>12</v>
      </c>
      <c r="BX4" s="78" t="s">
        <v>12</v>
      </c>
      <c r="BY4" s="78" t="s">
        <v>12</v>
      </c>
      <c r="BZ4" s="78" t="s">
        <v>12</v>
      </c>
      <c r="CA4" s="78" t="s">
        <v>12</v>
      </c>
      <c r="CB4" s="78" t="s">
        <v>12</v>
      </c>
      <c r="CC4" s="78" t="s">
        <v>305</v>
      </c>
      <c r="CD4" s="78" t="s">
        <v>12</v>
      </c>
      <c r="CE4" s="78" t="s">
        <v>12</v>
      </c>
      <c r="CF4" s="78" t="s">
        <v>12</v>
      </c>
      <c r="CG4" s="78" t="s">
        <v>12</v>
      </c>
      <c r="CH4" s="78" t="s">
        <v>12</v>
      </c>
      <c r="CI4" s="78" t="s">
        <v>12</v>
      </c>
      <c r="CJ4" s="78"/>
      <c r="CK4" s="78"/>
      <c r="CL4" s="78"/>
      <c r="CM4" s="78"/>
      <c r="CN4" s="79"/>
      <c r="CO4" s="79"/>
      <c r="CP4" s="79"/>
      <c r="CQ4" s="79"/>
    </row>
    <row r="5" spans="1:95" s="74" customFormat="1" x14ac:dyDescent="0.2">
      <c r="A5" s="76"/>
      <c r="B5" s="77" t="s">
        <v>306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81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97"/>
      <c r="CH5" s="97"/>
      <c r="CI5" s="97"/>
      <c r="CJ5" s="97"/>
      <c r="CK5" s="97"/>
      <c r="CL5" s="97"/>
      <c r="CM5" s="97"/>
      <c r="CN5" s="79"/>
      <c r="CO5" s="79"/>
      <c r="CP5" s="79"/>
      <c r="CQ5" s="79"/>
    </row>
    <row r="6" spans="1:95" s="83" customFormat="1" x14ac:dyDescent="0.2">
      <c r="A6" s="82"/>
      <c r="B6" s="77" t="s">
        <v>307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 t="s">
        <v>391</v>
      </c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78"/>
      <c r="CD6" s="78"/>
      <c r="CE6" s="78"/>
      <c r="CF6" s="78"/>
      <c r="CG6" s="97"/>
      <c r="CH6" s="97"/>
      <c r="CI6" s="97"/>
      <c r="CJ6" s="97"/>
      <c r="CK6" s="97"/>
      <c r="CL6" s="97"/>
      <c r="CM6" s="97"/>
      <c r="CN6" s="82"/>
      <c r="CO6" s="82"/>
      <c r="CP6" s="82"/>
      <c r="CQ6" s="82"/>
    </row>
    <row r="7" spans="1:95" s="88" customFormat="1" ht="45.6" customHeight="1" x14ac:dyDescent="0.2">
      <c r="A7" s="84"/>
      <c r="B7" s="77" t="s">
        <v>308</v>
      </c>
      <c r="C7" s="97" t="s">
        <v>111</v>
      </c>
      <c r="D7" s="97" t="s">
        <v>121</v>
      </c>
      <c r="E7" s="97" t="s">
        <v>85</v>
      </c>
      <c r="F7" s="97" t="s">
        <v>86</v>
      </c>
      <c r="G7" s="97" t="s">
        <v>87</v>
      </c>
      <c r="H7" s="97" t="s">
        <v>88</v>
      </c>
      <c r="I7" s="97" t="s">
        <v>89</v>
      </c>
      <c r="J7" s="97" t="s">
        <v>54</v>
      </c>
      <c r="K7" s="97" t="s">
        <v>219</v>
      </c>
      <c r="L7" s="97" t="s">
        <v>384</v>
      </c>
      <c r="M7" s="97" t="s">
        <v>112</v>
      </c>
      <c r="N7" s="97" t="s">
        <v>33</v>
      </c>
      <c r="O7" s="97" t="s">
        <v>27</v>
      </c>
      <c r="P7" s="97" t="s">
        <v>81</v>
      </c>
      <c r="Q7" s="97" t="s">
        <v>37</v>
      </c>
      <c r="R7" s="97" t="s">
        <v>39</v>
      </c>
      <c r="S7" s="97" t="s">
        <v>180</v>
      </c>
      <c r="T7" s="97" t="s">
        <v>322</v>
      </c>
      <c r="U7" s="97" t="s">
        <v>220</v>
      </c>
      <c r="V7" s="97" t="s">
        <v>113</v>
      </c>
      <c r="W7" s="97" t="s">
        <v>40</v>
      </c>
      <c r="X7" s="97" t="s">
        <v>385</v>
      </c>
      <c r="Y7" s="97" t="s">
        <v>36</v>
      </c>
      <c r="Z7" s="97" t="s">
        <v>154</v>
      </c>
      <c r="AA7" s="97" t="s">
        <v>66</v>
      </c>
      <c r="AB7" s="97" t="s">
        <v>114</v>
      </c>
      <c r="AC7" s="97" t="s">
        <v>58</v>
      </c>
      <c r="AD7" s="97" t="s">
        <v>135</v>
      </c>
      <c r="AE7" s="97" t="s">
        <v>181</v>
      </c>
      <c r="AF7" s="97" t="s">
        <v>52</v>
      </c>
      <c r="AG7" s="97" t="s">
        <v>83</v>
      </c>
      <c r="AH7" s="97" t="s">
        <v>46</v>
      </c>
      <c r="AI7" s="97" t="s">
        <v>84</v>
      </c>
      <c r="AJ7" s="97" t="s">
        <v>184</v>
      </c>
      <c r="AK7" s="97" t="s">
        <v>222</v>
      </c>
      <c r="AL7" s="97" t="s">
        <v>177</v>
      </c>
      <c r="AM7" s="97" t="s">
        <v>176</v>
      </c>
      <c r="AN7" s="97" t="s">
        <v>92</v>
      </c>
      <c r="AO7" s="97" t="s">
        <v>93</v>
      </c>
      <c r="AP7" s="97" t="s">
        <v>69</v>
      </c>
      <c r="AQ7" s="97" t="s">
        <v>102</v>
      </c>
      <c r="AR7" s="97" t="s">
        <v>10</v>
      </c>
      <c r="AS7" s="97" t="s">
        <v>43</v>
      </c>
      <c r="AT7" s="97" t="s">
        <v>117</v>
      </c>
      <c r="AU7" s="97" t="s">
        <v>44</v>
      </c>
      <c r="AV7" s="97" t="s">
        <v>72</v>
      </c>
      <c r="AW7" s="97" t="s">
        <v>247</v>
      </c>
      <c r="AX7" s="97" t="s">
        <v>248</v>
      </c>
      <c r="AY7" s="97" t="s">
        <v>249</v>
      </c>
      <c r="AZ7" s="97" t="s">
        <v>178</v>
      </c>
      <c r="BA7" s="97" t="s">
        <v>28</v>
      </c>
      <c r="BB7" s="97" t="s">
        <v>298</v>
      </c>
      <c r="BC7" s="97" t="s">
        <v>73</v>
      </c>
      <c r="BD7" s="97" t="s">
        <v>103</v>
      </c>
      <c r="BE7" s="97" t="s">
        <v>182</v>
      </c>
      <c r="BF7" s="97" t="s">
        <v>49</v>
      </c>
      <c r="BG7" s="97" t="s">
        <v>42</v>
      </c>
      <c r="BH7" s="97" t="s">
        <v>148</v>
      </c>
      <c r="BI7" s="97" t="s">
        <v>250</v>
      </c>
      <c r="BJ7" s="97" t="s">
        <v>338</v>
      </c>
      <c r="BK7" s="97" t="s">
        <v>137</v>
      </c>
      <c r="BL7" s="97" t="s">
        <v>336</v>
      </c>
      <c r="BM7" s="97" t="s">
        <v>337</v>
      </c>
      <c r="BN7" s="97" t="s">
        <v>21</v>
      </c>
      <c r="BO7" s="97" t="s">
        <v>74</v>
      </c>
      <c r="BP7" s="97" t="s">
        <v>34</v>
      </c>
      <c r="BQ7" s="97" t="s">
        <v>11</v>
      </c>
      <c r="BR7" s="97" t="s">
        <v>35</v>
      </c>
      <c r="BS7" s="97" t="s">
        <v>225</v>
      </c>
      <c r="BT7" s="97" t="s">
        <v>226</v>
      </c>
      <c r="BU7" s="97" t="s">
        <v>385</v>
      </c>
      <c r="BV7" s="97" t="s">
        <v>386</v>
      </c>
      <c r="BW7" s="97" t="s">
        <v>387</v>
      </c>
      <c r="BX7" s="97" t="s">
        <v>388</v>
      </c>
      <c r="BY7" s="97" t="s">
        <v>389</v>
      </c>
      <c r="BZ7" s="97" t="s">
        <v>100</v>
      </c>
      <c r="CA7" s="97" t="s">
        <v>51</v>
      </c>
      <c r="CB7" s="97" t="s">
        <v>55</v>
      </c>
      <c r="CC7" s="97" t="s">
        <v>106</v>
      </c>
      <c r="CD7" s="97" t="s">
        <v>106</v>
      </c>
      <c r="CE7" s="97" t="s">
        <v>104</v>
      </c>
      <c r="CF7" s="97" t="s">
        <v>71</v>
      </c>
      <c r="CG7" s="97" t="s">
        <v>185</v>
      </c>
      <c r="CH7" s="97" t="s">
        <v>56</v>
      </c>
      <c r="CI7" s="97" t="s">
        <v>76</v>
      </c>
      <c r="CJ7" s="97"/>
      <c r="CK7" s="97"/>
      <c r="CL7" s="97"/>
      <c r="CM7" s="97"/>
      <c r="CN7" s="87"/>
      <c r="CO7" s="87"/>
      <c r="CP7" s="87"/>
      <c r="CQ7" s="87"/>
    </row>
    <row r="8" spans="1:95" x14ac:dyDescent="0.2">
      <c r="A8" s="89" t="s">
        <v>259</v>
      </c>
      <c r="B8" s="90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</row>
    <row r="9" spans="1:95" x14ac:dyDescent="0.2">
      <c r="A9" s="92" t="s">
        <v>309</v>
      </c>
      <c r="C9" s="93">
        <v>1.3978149100257069E-2</v>
      </c>
      <c r="D9" s="93" t="s">
        <v>297</v>
      </c>
      <c r="E9" s="93">
        <v>4.428499496475327</v>
      </c>
      <c r="F9" s="93">
        <v>2.12</v>
      </c>
      <c r="G9" s="93">
        <v>1.3227344992050873</v>
      </c>
      <c r="H9" s="93">
        <v>2.3713105076741439</v>
      </c>
      <c r="I9" s="93">
        <v>0.2027610151277176</v>
      </c>
      <c r="J9" s="93">
        <v>7.7917974276296422E-3</v>
      </c>
      <c r="K9" s="93">
        <v>0.2369047619047619</v>
      </c>
      <c r="L9" s="93" t="s">
        <v>297</v>
      </c>
      <c r="M9" s="93">
        <v>3.9131165271812748E-2</v>
      </c>
      <c r="N9" s="93">
        <v>2.8596133011084258E-2</v>
      </c>
      <c r="O9" s="93">
        <v>7.0373191165270368E-2</v>
      </c>
      <c r="P9" s="93">
        <v>6.6793253657991738E-3</v>
      </c>
      <c r="Q9" s="93">
        <v>2.5885716493451302E-3</v>
      </c>
      <c r="R9" s="93">
        <v>1.732219278581618E-2</v>
      </c>
      <c r="S9" s="93">
        <v>3.9435680959786716E-2</v>
      </c>
      <c r="T9" s="93">
        <v>5.5357142857142855E-2</v>
      </c>
      <c r="U9" s="93">
        <v>0.10863787375415282</v>
      </c>
      <c r="V9" s="93">
        <v>1.491418096983836E-2</v>
      </c>
      <c r="W9" s="93" t="s">
        <v>297</v>
      </c>
      <c r="X9" s="93">
        <v>6.337812352663838E-2</v>
      </c>
      <c r="Y9" s="93">
        <v>2.0112414831601391E-2</v>
      </c>
      <c r="Z9" s="93">
        <v>5.4598097339032127E-2</v>
      </c>
      <c r="AA9" s="93">
        <v>1.9044555796316361E-2</v>
      </c>
      <c r="AB9" s="93" t="s">
        <v>297</v>
      </c>
      <c r="AC9" s="93">
        <v>7.2092228333488703E-3</v>
      </c>
      <c r="AD9" s="93">
        <v>2.3454968765127589E-3</v>
      </c>
      <c r="AE9" s="93">
        <v>3.8789759503491078E-3</v>
      </c>
      <c r="AF9" s="93">
        <v>0.20928162746344564</v>
      </c>
      <c r="AG9" s="93">
        <v>1.3766393128307386E-2</v>
      </c>
      <c r="AH9" s="93">
        <v>1.9622286086893519E-2</v>
      </c>
      <c r="AI9" s="93" t="s">
        <v>297</v>
      </c>
      <c r="AJ9" s="93">
        <v>9.0723783101468794E-3</v>
      </c>
      <c r="AK9" s="93">
        <v>5.149155187419345E-2</v>
      </c>
      <c r="AL9" s="93">
        <v>5.7571786129559923E-3</v>
      </c>
      <c r="AM9" s="93">
        <v>1.4477998412711137E-2</v>
      </c>
      <c r="AN9" s="93" t="s">
        <v>297</v>
      </c>
      <c r="AO9" s="93">
        <v>1.6559452168499689E-2</v>
      </c>
      <c r="AP9" s="93" t="s">
        <v>297</v>
      </c>
      <c r="AQ9" s="93" t="s">
        <v>297</v>
      </c>
      <c r="AR9" s="93">
        <v>1.4506853461322263E-2</v>
      </c>
      <c r="AS9" s="93" t="s">
        <v>297</v>
      </c>
      <c r="AT9" s="93">
        <v>0.3781190019193858</v>
      </c>
      <c r="AU9" s="93">
        <v>5.9510916034885709E-2</v>
      </c>
      <c r="AV9" s="93">
        <v>5.0236100937693954E-3</v>
      </c>
      <c r="AW9" s="93">
        <v>5.6127414739722374E-2</v>
      </c>
      <c r="AX9" s="93">
        <v>0.70109439124487005</v>
      </c>
      <c r="AY9" s="93">
        <v>0.16368251038301801</v>
      </c>
      <c r="AZ9" s="93">
        <v>4.878048780487805E-2</v>
      </c>
      <c r="BA9" s="93">
        <v>7.2512759793601361E-3</v>
      </c>
      <c r="BB9" s="93">
        <v>3.157398680490104E-2</v>
      </c>
      <c r="BC9" s="93" t="s">
        <v>297</v>
      </c>
      <c r="BD9" s="93" t="s">
        <v>297</v>
      </c>
      <c r="BE9" s="93" t="s">
        <v>297</v>
      </c>
      <c r="BF9" s="93">
        <v>1.8458781362007168</v>
      </c>
      <c r="BG9" s="93" t="s">
        <v>297</v>
      </c>
      <c r="BH9" s="93">
        <v>4.8513986013986016E-2</v>
      </c>
      <c r="BI9" s="93">
        <v>9.8743267504488325E-3</v>
      </c>
      <c r="BJ9" s="93" t="s">
        <v>297</v>
      </c>
      <c r="BK9" s="93">
        <v>2.0965031806189485E-2</v>
      </c>
      <c r="BL9" s="93" t="s">
        <v>297</v>
      </c>
      <c r="BM9" s="93">
        <v>4.2136479176171547E-2</v>
      </c>
      <c r="BN9" s="93">
        <v>3.7447405329593265E-2</v>
      </c>
      <c r="BO9" s="93">
        <v>3.2360551570534864E-2</v>
      </c>
      <c r="BP9" s="93">
        <v>9.3022041990404921E-3</v>
      </c>
      <c r="BQ9" s="93">
        <v>1.2070890831542443E-2</v>
      </c>
      <c r="BR9" s="93">
        <v>3.1006224883775906E-2</v>
      </c>
      <c r="BS9" s="93">
        <v>4.0788349972023442E-2</v>
      </c>
      <c r="BT9" s="93">
        <v>5.1900164732023142E-2</v>
      </c>
      <c r="BU9" s="93">
        <v>3.8508664449501136E-2</v>
      </c>
      <c r="BV9" s="93" t="s">
        <v>297</v>
      </c>
      <c r="BW9" s="93" t="s">
        <v>297</v>
      </c>
      <c r="BX9" s="93" t="s">
        <v>297</v>
      </c>
      <c r="BY9" s="93">
        <v>0.47316636851520572</v>
      </c>
      <c r="BZ9" s="93">
        <v>2.8814669286182055E-2</v>
      </c>
      <c r="CA9" s="93">
        <v>5.1294117647058823E-2</v>
      </c>
      <c r="CB9" s="93" t="s">
        <v>297</v>
      </c>
      <c r="CC9" s="93">
        <v>36.277777777777779</v>
      </c>
      <c r="CD9" s="93"/>
      <c r="CE9" s="93" t="s">
        <v>297</v>
      </c>
      <c r="CF9" s="93">
        <v>2.2571428571428571</v>
      </c>
      <c r="CG9" s="93" t="s">
        <v>297</v>
      </c>
      <c r="CH9" s="93">
        <v>1.4154616746330116E-2</v>
      </c>
      <c r="CI9" s="93" t="s">
        <v>297</v>
      </c>
      <c r="CJ9" s="93"/>
      <c r="CK9" s="93"/>
      <c r="CL9" s="93"/>
      <c r="CM9" s="93"/>
    </row>
    <row r="10" spans="1:95" x14ac:dyDescent="0.2">
      <c r="A10" s="92" t="s">
        <v>310</v>
      </c>
      <c r="C10" s="93" t="s">
        <v>297</v>
      </c>
      <c r="D10" s="93">
        <v>1.2574129780833691E-2</v>
      </c>
      <c r="E10" s="93">
        <v>6.1638225255972694</v>
      </c>
      <c r="F10" s="93" t="s">
        <v>297</v>
      </c>
      <c r="G10" s="93">
        <v>1.553191489361702</v>
      </c>
      <c r="H10" s="93">
        <v>4.1870967741935488</v>
      </c>
      <c r="I10" s="93" t="s">
        <v>297</v>
      </c>
      <c r="J10" s="93">
        <v>1.3918038219374793E-2</v>
      </c>
      <c r="K10" s="93">
        <v>6.5791855203619909E-2</v>
      </c>
      <c r="L10" s="93">
        <v>5.416819684171869E-2</v>
      </c>
      <c r="M10" s="93">
        <v>2.884143348060874E-2</v>
      </c>
      <c r="N10" s="93">
        <v>3.0652108584593808E-2</v>
      </c>
      <c r="O10" s="93">
        <v>7.9706806282722517E-2</v>
      </c>
      <c r="P10" s="93">
        <v>1.2687953454137604E-2</v>
      </c>
      <c r="Q10" s="93">
        <v>0.28026192703461178</v>
      </c>
      <c r="R10" s="93">
        <v>3.4177961107837357E-2</v>
      </c>
      <c r="S10" s="93">
        <v>6.9724914443950986E-2</v>
      </c>
      <c r="T10" s="93">
        <v>5.6247709783803591E-2</v>
      </c>
      <c r="U10" s="93" t="s">
        <v>297</v>
      </c>
      <c r="V10" s="93">
        <v>1.8598019553772875E-2</v>
      </c>
      <c r="W10" s="93">
        <v>7.0045481278770499E-2</v>
      </c>
      <c r="X10" s="93">
        <v>7.4584615384615388E-2</v>
      </c>
      <c r="Y10" s="93">
        <v>2.63821224316882E-2</v>
      </c>
      <c r="Z10" s="93">
        <v>2.1986301369863015E-2</v>
      </c>
      <c r="AA10" s="93">
        <v>2.5906735751295335E-2</v>
      </c>
      <c r="AB10" s="93" t="s">
        <v>297</v>
      </c>
      <c r="AC10" s="93">
        <v>5.8722190319174554E-3</v>
      </c>
      <c r="AD10" s="93">
        <v>1.5297906602254429E-2</v>
      </c>
      <c r="AE10" s="93">
        <v>8.8222472064795904E-3</v>
      </c>
      <c r="AF10" s="93">
        <v>2.617691075695119E-2</v>
      </c>
      <c r="AG10" s="93">
        <v>1.2711643657202397E-2</v>
      </c>
      <c r="AH10" s="93">
        <v>2.4137664851640945E-2</v>
      </c>
      <c r="AI10" s="93">
        <v>127</v>
      </c>
      <c r="AJ10" s="93">
        <v>4.7099412711026686E-3</v>
      </c>
      <c r="AK10" s="93">
        <v>0.11511684309641339</v>
      </c>
      <c r="AL10" s="93">
        <v>7.1046156965011379E-3</v>
      </c>
      <c r="AM10" s="93">
        <v>2.5895717127502625E-2</v>
      </c>
      <c r="AN10" s="93" t="s">
        <v>297</v>
      </c>
      <c r="AO10" s="93">
        <v>2.9931637617786538E-2</v>
      </c>
      <c r="AP10" s="93">
        <v>0.12992024697710317</v>
      </c>
      <c r="AQ10" s="93" t="s">
        <v>297</v>
      </c>
      <c r="AR10" s="93">
        <v>1.6330733482971507E-2</v>
      </c>
      <c r="AS10" s="93">
        <v>0.10807879992770648</v>
      </c>
      <c r="AT10" s="93">
        <v>0.44230769230769229</v>
      </c>
      <c r="AU10" s="93">
        <v>2.6801893550969954E-2</v>
      </c>
      <c r="AV10" s="93">
        <v>4.8949783993702568E-3</v>
      </c>
      <c r="AW10" s="93" t="s">
        <v>297</v>
      </c>
      <c r="AX10" s="93" t="s">
        <v>297</v>
      </c>
      <c r="AY10" s="93" t="s">
        <v>297</v>
      </c>
      <c r="AZ10" s="93">
        <v>4.9270072992700732E-2</v>
      </c>
      <c r="BA10" s="93">
        <v>9.8211689474846792E-3</v>
      </c>
      <c r="BB10" s="93">
        <v>1.8702246550347815E-2</v>
      </c>
      <c r="BC10" s="93" t="s">
        <v>297</v>
      </c>
      <c r="BD10" s="93" t="s">
        <v>297</v>
      </c>
      <c r="BE10" s="93" t="s">
        <v>297</v>
      </c>
      <c r="BF10" s="93">
        <v>0.33747412008281574</v>
      </c>
      <c r="BG10" s="93">
        <v>0.36732164984953092</v>
      </c>
      <c r="BH10" s="93" t="s">
        <v>297</v>
      </c>
      <c r="BI10" s="93" t="s">
        <v>297</v>
      </c>
      <c r="BJ10" s="93">
        <v>7.5571057310901385E-2</v>
      </c>
      <c r="BK10" s="93">
        <v>2.6263835413298076E-2</v>
      </c>
      <c r="BL10" s="93" t="s">
        <v>297</v>
      </c>
      <c r="BM10" s="93">
        <v>5.0014759836376668E-2</v>
      </c>
      <c r="BN10" s="93">
        <v>3.7760137309590214E-2</v>
      </c>
      <c r="BO10" s="93">
        <v>2.5015027511906412E-2</v>
      </c>
      <c r="BP10" s="93">
        <v>8.7046684771564225E-3</v>
      </c>
      <c r="BQ10" s="93">
        <v>8.5044379764292431E-3</v>
      </c>
      <c r="BR10" s="93">
        <v>7.1537373027246748E-2</v>
      </c>
      <c r="BS10" s="93">
        <v>4.5453846153846157E-2</v>
      </c>
      <c r="BT10" s="93">
        <v>3.1620289855072467E-2</v>
      </c>
      <c r="BU10" s="93">
        <v>9.5072541285017048E-2</v>
      </c>
      <c r="BV10" s="93" t="s">
        <v>297</v>
      </c>
      <c r="BW10" s="93">
        <v>0.18086268086268087</v>
      </c>
      <c r="BX10" s="93" t="s">
        <v>297</v>
      </c>
      <c r="BY10" s="93" t="s">
        <v>297</v>
      </c>
      <c r="BZ10" s="93" t="s">
        <v>297</v>
      </c>
      <c r="CA10" s="93">
        <v>5.8122395501610469E-2</v>
      </c>
      <c r="CB10" s="93">
        <v>4.0430690245293784E-2</v>
      </c>
      <c r="CC10" s="93">
        <v>7.6036036036036032</v>
      </c>
      <c r="CD10" s="93"/>
      <c r="CE10" s="93" t="s">
        <v>297</v>
      </c>
      <c r="CF10" s="93">
        <v>1.7590361445783131</v>
      </c>
      <c r="CG10" s="93" t="s">
        <v>297</v>
      </c>
      <c r="CH10" s="93">
        <v>2.7884785101453639E-2</v>
      </c>
      <c r="CI10" s="93">
        <v>0.20227046450682626</v>
      </c>
      <c r="CJ10" s="93"/>
      <c r="CK10" s="93"/>
      <c r="CL10" s="93"/>
      <c r="CM10" s="93"/>
    </row>
    <row r="11" spans="1:95" x14ac:dyDescent="0.2">
      <c r="A11" s="92" t="s">
        <v>311</v>
      </c>
      <c r="C11" s="93" t="s">
        <v>297</v>
      </c>
      <c r="D11" s="93" t="s">
        <v>297</v>
      </c>
      <c r="E11" s="93">
        <v>3.9707560627674749</v>
      </c>
      <c r="F11" s="93" t="s">
        <v>297</v>
      </c>
      <c r="G11" s="93">
        <v>1.4375</v>
      </c>
      <c r="H11" s="93">
        <v>3.3820224719101124</v>
      </c>
      <c r="I11" s="93">
        <v>0.1270718232044199</v>
      </c>
      <c r="J11" s="93">
        <v>1.5101224364187897E-2</v>
      </c>
      <c r="K11" s="93" t="s">
        <v>297</v>
      </c>
      <c r="L11" s="93" t="s">
        <v>297</v>
      </c>
      <c r="M11" s="93">
        <v>4.8119277247685215E-2</v>
      </c>
      <c r="N11" s="93">
        <v>3.4610029684503642E-2</v>
      </c>
      <c r="O11" s="93">
        <v>6.5408949729667543E-2</v>
      </c>
      <c r="P11" s="93">
        <v>1.1018109483582629E-2</v>
      </c>
      <c r="Q11" s="93">
        <v>0.13554438103847674</v>
      </c>
      <c r="R11" s="93">
        <v>3.6788858231507029E-2</v>
      </c>
      <c r="S11" s="93">
        <v>8.3712901145982815E-2</v>
      </c>
      <c r="T11" s="93" t="s">
        <v>297</v>
      </c>
      <c r="U11" s="93" t="s">
        <v>297</v>
      </c>
      <c r="V11" s="93">
        <v>7.0905223351453561E-3</v>
      </c>
      <c r="W11" s="93">
        <v>7.6430672877373387E-2</v>
      </c>
      <c r="X11" s="93" t="s">
        <v>297</v>
      </c>
      <c r="Y11" s="93">
        <v>2.2245121168569387E-2</v>
      </c>
      <c r="Z11" s="93">
        <v>6.3847343991748323E-2</v>
      </c>
      <c r="AA11" s="93">
        <v>3.0839110686110446E-2</v>
      </c>
      <c r="AB11" s="93" t="s">
        <v>297</v>
      </c>
      <c r="AC11" s="93">
        <v>4.2570518990153253E-3</v>
      </c>
      <c r="AD11" s="93" t="s">
        <v>297</v>
      </c>
      <c r="AE11" s="93">
        <v>8.9469855032378708E-3</v>
      </c>
      <c r="AF11" s="93">
        <v>3.2541295398884895E-2</v>
      </c>
      <c r="AG11" s="93">
        <v>2.8342857142857142E-2</v>
      </c>
      <c r="AH11" s="93">
        <v>2.8207532022230395E-2</v>
      </c>
      <c r="AI11" s="93" t="s">
        <v>297</v>
      </c>
      <c r="AJ11" s="93">
        <v>2.723607104745931E-3</v>
      </c>
      <c r="AK11" s="93">
        <v>9.5497199567652555E-2</v>
      </c>
      <c r="AL11" s="93">
        <v>8.265920421409086E-3</v>
      </c>
      <c r="AM11" s="93">
        <v>2.3895591916353494E-2</v>
      </c>
      <c r="AN11" s="93" t="s">
        <v>297</v>
      </c>
      <c r="AO11" s="93">
        <v>2.4416388756550739E-2</v>
      </c>
      <c r="AP11" s="93">
        <v>0.20329499533727075</v>
      </c>
      <c r="AQ11" s="93" t="s">
        <v>297</v>
      </c>
      <c r="AR11" s="93">
        <v>1.4164764978327504E-2</v>
      </c>
      <c r="AS11" s="93">
        <v>7.3891870403498316E-2</v>
      </c>
      <c r="AT11" s="93">
        <v>0.42307692307692307</v>
      </c>
      <c r="AU11" s="93">
        <v>2.0487804878048781E-2</v>
      </c>
      <c r="AV11" s="93">
        <v>4.3841272621782564E-3</v>
      </c>
      <c r="AW11" s="93" t="s">
        <v>297</v>
      </c>
      <c r="AX11" s="93" t="s">
        <v>297</v>
      </c>
      <c r="AY11" s="93" t="s">
        <v>297</v>
      </c>
      <c r="AZ11" s="93">
        <v>5.5226824457593686E-2</v>
      </c>
      <c r="BA11" s="93">
        <v>1.1553382929071359E-2</v>
      </c>
      <c r="BB11" s="93">
        <v>1.6272189349112426E-2</v>
      </c>
      <c r="BC11" s="93" t="s">
        <v>297</v>
      </c>
      <c r="BD11" s="93" t="s">
        <v>297</v>
      </c>
      <c r="BE11" s="93" t="s">
        <v>297</v>
      </c>
      <c r="BF11" s="93">
        <v>0.26073926073926074</v>
      </c>
      <c r="BG11" s="93">
        <v>0.8698544698544699</v>
      </c>
      <c r="BH11" s="93" t="s">
        <v>297</v>
      </c>
      <c r="BI11" s="93" t="s">
        <v>297</v>
      </c>
      <c r="BJ11" s="93">
        <v>4.2120765832106041E-2</v>
      </c>
      <c r="BK11" s="93">
        <v>9.6189652307921467E-2</v>
      </c>
      <c r="BL11" s="93" t="s">
        <v>297</v>
      </c>
      <c r="BM11" s="93">
        <v>5.4639578892417454E-2</v>
      </c>
      <c r="BN11" s="93">
        <v>4.1329793652709064E-2</v>
      </c>
      <c r="BO11" s="93">
        <v>1.0394669400307534E-2</v>
      </c>
      <c r="BP11" s="93">
        <v>9.3337975601787502E-3</v>
      </c>
      <c r="BQ11" s="93">
        <v>1.1894737173947212E-2</v>
      </c>
      <c r="BR11" s="93">
        <v>6.3227071247587988E-2</v>
      </c>
      <c r="BS11" s="93" t="s">
        <v>297</v>
      </c>
      <c r="BT11" s="93" t="s">
        <v>297</v>
      </c>
      <c r="BU11" s="93">
        <v>3.1117115000587336E-2</v>
      </c>
      <c r="BV11" s="93">
        <v>3.07052956542389E-2</v>
      </c>
      <c r="BW11" s="93">
        <v>0.19200626959247649</v>
      </c>
      <c r="BX11" s="93" t="s">
        <v>297</v>
      </c>
      <c r="BY11" s="93">
        <v>0.24708818635607321</v>
      </c>
      <c r="BZ11" s="93" t="s">
        <v>297</v>
      </c>
      <c r="CA11" s="93">
        <v>8.4828423691632723E-2</v>
      </c>
      <c r="CB11" s="93">
        <v>4.6568605373854925E-3</v>
      </c>
      <c r="CC11" s="93" t="s">
        <v>297</v>
      </c>
      <c r="CD11" s="93"/>
      <c r="CE11" s="93">
        <v>0.14279592011656811</v>
      </c>
      <c r="CF11" s="93" t="s">
        <v>297</v>
      </c>
      <c r="CG11" s="93" t="s">
        <v>297</v>
      </c>
      <c r="CH11" s="93">
        <v>2.3570243807810934E-2</v>
      </c>
      <c r="CI11" s="93">
        <v>0.27904013590995963</v>
      </c>
      <c r="CJ11" s="93"/>
      <c r="CK11" s="93"/>
      <c r="CL11" s="93"/>
      <c r="CM11" s="93"/>
    </row>
    <row r="12" spans="1:95" x14ac:dyDescent="0.2">
      <c r="A12" s="92" t="s">
        <v>312</v>
      </c>
      <c r="C12" s="93">
        <v>7.5951417004048588E-2</v>
      </c>
      <c r="D12" s="93">
        <v>0.52192915197055667</v>
      </c>
      <c r="E12" s="93" t="s">
        <v>297</v>
      </c>
      <c r="F12" s="93" t="s">
        <v>297</v>
      </c>
      <c r="G12" s="93" t="s">
        <v>297</v>
      </c>
      <c r="H12" s="93" t="s">
        <v>297</v>
      </c>
      <c r="I12" s="93" t="s">
        <v>297</v>
      </c>
      <c r="J12" s="93">
        <v>2.2627142993966096E-2</v>
      </c>
      <c r="K12" s="93">
        <v>4.3418803418803421E-2</v>
      </c>
      <c r="L12" s="93">
        <v>5.21025641025641E-2</v>
      </c>
      <c r="M12" s="93">
        <v>1.9396943411813299E-2</v>
      </c>
      <c r="N12" s="93">
        <v>3.24486656737554E-2</v>
      </c>
      <c r="O12" s="93">
        <v>0.10042535405192761</v>
      </c>
      <c r="P12" s="93">
        <v>6.6850275413119678E-2</v>
      </c>
      <c r="Q12" s="93">
        <v>1.7904178243325655E-2</v>
      </c>
      <c r="R12" s="93">
        <v>2.852682372977576E-2</v>
      </c>
      <c r="S12" s="93">
        <v>7.4608463845384873E-2</v>
      </c>
      <c r="T12" s="93">
        <v>5.2153846153846155E-2</v>
      </c>
      <c r="U12" s="93" t="s">
        <v>297</v>
      </c>
      <c r="V12" s="93">
        <v>1.1001737116386797E-2</v>
      </c>
      <c r="W12" s="93">
        <v>7.6892052453155141E-2</v>
      </c>
      <c r="X12" s="93">
        <v>6.083760683760684E-2</v>
      </c>
      <c r="Y12" s="93">
        <v>1.9897904159327032E-2</v>
      </c>
      <c r="Z12" s="93">
        <v>5.7046829486892228E-2</v>
      </c>
      <c r="AA12" s="93">
        <v>2.6294940958991965E-2</v>
      </c>
      <c r="AB12" s="93" t="s">
        <v>297</v>
      </c>
      <c r="AC12" s="93">
        <v>2.0320214617997089E-3</v>
      </c>
      <c r="AD12" s="93" t="s">
        <v>297</v>
      </c>
      <c r="AE12" s="93">
        <v>9.4178662150719728E-3</v>
      </c>
      <c r="AF12" s="93">
        <v>5.978368303634464E-2</v>
      </c>
      <c r="AG12" s="93">
        <v>3.2149509717780196E-2</v>
      </c>
      <c r="AH12" s="93">
        <v>2.5340907315904843E-2</v>
      </c>
      <c r="AI12" s="93" t="s">
        <v>297</v>
      </c>
      <c r="AJ12" s="93">
        <v>3.5316515437143537E-3</v>
      </c>
      <c r="AK12" s="93">
        <v>0.108925127126074</v>
      </c>
      <c r="AL12" s="93">
        <v>8.3547093305125827E-3</v>
      </c>
      <c r="AM12" s="93">
        <v>2.8574442599297634E-2</v>
      </c>
      <c r="AN12" s="93">
        <v>0.51541850220264318</v>
      </c>
      <c r="AO12" s="93">
        <v>1.8590291007028838E-2</v>
      </c>
      <c r="AP12" s="93">
        <v>0.14770523594053006</v>
      </c>
      <c r="AQ12" s="93" t="s">
        <v>297</v>
      </c>
      <c r="AR12" s="93">
        <v>1.7052034154969906E-2</v>
      </c>
      <c r="AS12" s="93">
        <v>5.8533252353477075E-2</v>
      </c>
      <c r="AT12" s="93">
        <v>0.47941176470588237</v>
      </c>
      <c r="AU12" s="93">
        <v>1.8091296508769054E-2</v>
      </c>
      <c r="AV12" s="93">
        <v>4.6817723122698166E-3</v>
      </c>
      <c r="AW12" s="93" t="s">
        <v>297</v>
      </c>
      <c r="AX12" s="93" t="s">
        <v>297</v>
      </c>
      <c r="AY12" s="93" t="s">
        <v>297</v>
      </c>
      <c r="AZ12" s="93">
        <v>4.5353310386717957E-2</v>
      </c>
      <c r="BA12" s="93">
        <v>8.7388339415154469E-3</v>
      </c>
      <c r="BB12" s="93" t="s">
        <v>297</v>
      </c>
      <c r="BC12" s="93" t="s">
        <v>297</v>
      </c>
      <c r="BD12" s="93" t="s">
        <v>297</v>
      </c>
      <c r="BE12" s="93" t="s">
        <v>297</v>
      </c>
      <c r="BF12" s="93">
        <v>0.18049959709911362</v>
      </c>
      <c r="BG12" s="93">
        <v>0.51932536893886161</v>
      </c>
      <c r="BH12" s="93" t="s">
        <v>297</v>
      </c>
      <c r="BI12" s="93" t="s">
        <v>297</v>
      </c>
      <c r="BJ12" s="93">
        <v>6.0729060963234723E-2</v>
      </c>
      <c r="BK12" s="93">
        <v>5.2778406440378921E-2</v>
      </c>
      <c r="BL12" s="93">
        <v>0.21390552228875581</v>
      </c>
      <c r="BM12" s="93">
        <v>3.8269492649883025E-2</v>
      </c>
      <c r="BN12" s="93">
        <v>1.6624545885326174E-2</v>
      </c>
      <c r="BO12" s="93">
        <v>4.8034690079464416E-3</v>
      </c>
      <c r="BP12" s="93">
        <v>1.305840886203424E-2</v>
      </c>
      <c r="BQ12" s="93">
        <v>1.1784844717196241E-2</v>
      </c>
      <c r="BR12" s="93">
        <v>7.5308270082616882E-2</v>
      </c>
      <c r="BS12" s="93">
        <v>6.4744363529099194E-2</v>
      </c>
      <c r="BT12" s="93">
        <v>6.4737400530503975E-2</v>
      </c>
      <c r="BU12" s="93">
        <v>6.4321196292313212E-2</v>
      </c>
      <c r="BV12" s="93">
        <v>3.2199293781773559E-2</v>
      </c>
      <c r="BW12" s="93">
        <v>0.19274694450010019</v>
      </c>
      <c r="BX12" s="93" t="s">
        <v>297</v>
      </c>
      <c r="BY12" s="93">
        <v>0.30685618729096992</v>
      </c>
      <c r="BZ12" s="93" t="s">
        <v>297</v>
      </c>
      <c r="CA12" s="93">
        <v>0.10972176759410802</v>
      </c>
      <c r="CB12" s="93">
        <v>4.2666282429976868E-3</v>
      </c>
      <c r="CD12" s="93">
        <v>1.8160410305533937E-2</v>
      </c>
      <c r="CE12" s="93">
        <v>0.17686641167304151</v>
      </c>
      <c r="CF12" s="93">
        <v>7.724425887265135E-2</v>
      </c>
      <c r="CG12" s="93" t="s">
        <v>297</v>
      </c>
      <c r="CH12" s="93">
        <v>2.3229934622339684E-2</v>
      </c>
      <c r="CI12" s="93">
        <v>0.16650356253755688</v>
      </c>
      <c r="CJ12" s="93"/>
      <c r="CK12" s="93"/>
      <c r="CL12" s="93"/>
      <c r="CM12" s="93"/>
    </row>
    <row r="13" spans="1:95" x14ac:dyDescent="0.2">
      <c r="A13" s="92" t="s">
        <v>313</v>
      </c>
      <c r="B13" s="94"/>
      <c r="C13" s="93">
        <v>8.3165074362257455E-3</v>
      </c>
      <c r="D13" s="93">
        <v>2.995475113122172</v>
      </c>
      <c r="E13" s="93">
        <v>7.0120259019426454</v>
      </c>
      <c r="F13" s="93">
        <v>2.5969498910675379</v>
      </c>
      <c r="G13" s="93">
        <v>1.9439252336448598</v>
      </c>
      <c r="H13" s="93">
        <v>5.8703703703703702</v>
      </c>
      <c r="I13" s="93">
        <v>0.81397485695192751</v>
      </c>
      <c r="J13" s="93">
        <v>2.148468392471134E-2</v>
      </c>
      <c r="K13" s="93">
        <v>3.1720124893556627E-2</v>
      </c>
      <c r="L13" s="93">
        <v>4.0025015634771732E-2</v>
      </c>
      <c r="M13" s="93">
        <v>3.2163614910632347E-2</v>
      </c>
      <c r="N13" s="93">
        <v>3.6081492764661084E-2</v>
      </c>
      <c r="O13" s="93">
        <v>0.14659418144629546</v>
      </c>
      <c r="P13" s="93">
        <v>1.6726891567594406E-2</v>
      </c>
      <c r="Q13" s="93">
        <v>0.17907909950350268</v>
      </c>
      <c r="R13" s="93">
        <v>3.4409580112172197E-2</v>
      </c>
      <c r="S13" s="93">
        <v>8.978691124750017E-2</v>
      </c>
      <c r="T13" s="93">
        <v>4.6810891458411039E-2</v>
      </c>
      <c r="U13" s="93">
        <v>6.9698257543561418E-2</v>
      </c>
      <c r="V13" s="93">
        <v>1.5545430179576521E-2</v>
      </c>
      <c r="W13" s="93">
        <v>9.0156000415296048E-2</v>
      </c>
      <c r="X13" s="93">
        <v>5.087757583315148E-2</v>
      </c>
      <c r="Y13" s="93">
        <v>3.1165272981534861E-2</v>
      </c>
      <c r="Z13" s="93">
        <v>6.8818914915793519E-2</v>
      </c>
      <c r="AA13" s="93">
        <v>2.459317737659875E-2</v>
      </c>
      <c r="AB13" s="93">
        <v>2.8846153846153848E-2</v>
      </c>
      <c r="AC13" s="93">
        <v>7.0864353915464683E-3</v>
      </c>
      <c r="AD13" s="93" t="s">
        <v>297</v>
      </c>
      <c r="AE13" s="93">
        <v>1.2818803646693262E-2</v>
      </c>
      <c r="AF13" s="93">
        <v>3.6033605672884231E-2</v>
      </c>
      <c r="AG13" s="93">
        <v>2.4064419313417598E-2</v>
      </c>
      <c r="AH13" s="93">
        <v>2.735380797270048E-2</v>
      </c>
      <c r="AI13" s="93" t="s">
        <v>297</v>
      </c>
      <c r="AJ13" s="93">
        <v>3.9562262706186388E-3</v>
      </c>
      <c r="AK13" s="93">
        <v>7.8206465067778938E-2</v>
      </c>
      <c r="AL13" s="93">
        <v>7.7149112952610037E-3</v>
      </c>
      <c r="AM13" s="93">
        <v>2.4219463894389805E-3</v>
      </c>
      <c r="AN13" s="93">
        <v>0.46308724832214765</v>
      </c>
      <c r="AO13" s="93">
        <v>0.11498432601880877</v>
      </c>
      <c r="AP13" s="93">
        <v>0.16734392316217214</v>
      </c>
      <c r="AQ13" s="93">
        <v>4.1257574957172721E-2</v>
      </c>
      <c r="AR13" s="93">
        <v>1.7660346480499418E-2</v>
      </c>
      <c r="AS13" s="93">
        <v>6.8402296574935656E-2</v>
      </c>
      <c r="AT13" s="93">
        <v>0.58741258741258739</v>
      </c>
      <c r="AU13" s="93">
        <v>2.4954054369880914E-2</v>
      </c>
      <c r="AV13" s="93">
        <v>4.5893982581194431E-3</v>
      </c>
      <c r="AW13" s="93" t="s">
        <v>297</v>
      </c>
      <c r="AX13" s="93" t="s">
        <v>297</v>
      </c>
      <c r="AY13" s="93" t="s">
        <v>297</v>
      </c>
      <c r="AZ13" s="93">
        <v>5.1962786476060813E-2</v>
      </c>
      <c r="BA13" s="93">
        <v>9.7757392294602966E-3</v>
      </c>
      <c r="BB13" s="93">
        <v>2.6384243775548124E-2</v>
      </c>
      <c r="BC13" s="93" t="s">
        <v>297</v>
      </c>
      <c r="BD13" s="93">
        <v>1.7038857642606191E-2</v>
      </c>
      <c r="BE13" s="93" t="s">
        <v>297</v>
      </c>
      <c r="BF13" s="93">
        <v>0.30507841672890218</v>
      </c>
      <c r="BG13" s="93">
        <v>0.5926158957064479</v>
      </c>
      <c r="BH13" s="93" t="s">
        <v>297</v>
      </c>
      <c r="BI13" s="93" t="s">
        <v>297</v>
      </c>
      <c r="BJ13" s="93">
        <v>4.6731807974752688E-2</v>
      </c>
      <c r="BK13" s="93">
        <v>5.1345755693581782E-2</v>
      </c>
      <c r="BL13" s="93" t="s">
        <v>297</v>
      </c>
      <c r="BM13" s="93">
        <v>5.44859391124871E-2</v>
      </c>
      <c r="BN13" s="93">
        <v>3.3257000104090766E-2</v>
      </c>
      <c r="BO13" s="93">
        <v>2.1004122450898947E-2</v>
      </c>
      <c r="BP13" s="93">
        <v>1.2411750578268904E-2</v>
      </c>
      <c r="BQ13" s="93">
        <v>1.3766054377015578E-2</v>
      </c>
      <c r="BR13" s="93">
        <v>4.133249944816423E-2</v>
      </c>
      <c r="BS13" s="93">
        <v>7.4660033167495851E-2</v>
      </c>
      <c r="BT13" s="93">
        <v>6.0852789222418414E-2</v>
      </c>
      <c r="BU13" s="93">
        <v>8.0722125019882296E-2</v>
      </c>
      <c r="BV13" s="93">
        <v>3.6884796351355255E-2</v>
      </c>
      <c r="BW13" s="93">
        <v>0.17887179487179486</v>
      </c>
      <c r="BX13" s="93">
        <v>1.8905325443786982</v>
      </c>
      <c r="BY13" s="93" t="s">
        <v>297</v>
      </c>
      <c r="BZ13" s="93" t="s">
        <v>297</v>
      </c>
      <c r="CA13" s="93">
        <v>7.106746176830267E-2</v>
      </c>
      <c r="CB13" s="93">
        <v>7.4752642119247318E-3</v>
      </c>
      <c r="CC13" s="93" t="s">
        <v>297</v>
      </c>
      <c r="CD13" s="93"/>
      <c r="CE13" s="93">
        <v>0.28046523922812583</v>
      </c>
      <c r="CF13" s="93">
        <v>1.131979695431472</v>
      </c>
      <c r="CG13" s="93" t="s">
        <v>297</v>
      </c>
      <c r="CH13" s="93">
        <v>2.1523144948969817E-2</v>
      </c>
      <c r="CI13" s="93">
        <v>0.16833957128274923</v>
      </c>
      <c r="CJ13" s="93"/>
      <c r="CK13" s="93"/>
      <c r="CL13" s="93"/>
      <c r="CM13" s="93"/>
    </row>
    <row r="14" spans="1:95" x14ac:dyDescent="0.2">
      <c r="A14" s="92" t="s">
        <v>314</v>
      </c>
      <c r="C14" s="93">
        <v>4.386160714285714E-2</v>
      </c>
      <c r="D14" s="93">
        <v>3.3081822635962763</v>
      </c>
      <c r="E14" s="93">
        <v>7.2933709449929482</v>
      </c>
      <c r="F14" s="93">
        <v>3.1428571428571428</v>
      </c>
      <c r="G14" s="93">
        <v>1.8405358686257562</v>
      </c>
      <c r="H14" s="93">
        <v>5.9934024505183787</v>
      </c>
      <c r="I14" s="93">
        <v>0.38891281368672437</v>
      </c>
      <c r="J14" s="93">
        <v>2.7564766839378238E-2</v>
      </c>
      <c r="K14" s="93" t="s">
        <v>297</v>
      </c>
      <c r="L14" s="93" t="s">
        <v>297</v>
      </c>
      <c r="M14" s="93">
        <v>2.4176298240253087E-2</v>
      </c>
      <c r="N14" s="93">
        <v>4.0329614538448522E-2</v>
      </c>
      <c r="O14" s="93">
        <v>0.129182476716109</v>
      </c>
      <c r="P14" s="93">
        <v>1.3575053418803419E-2</v>
      </c>
      <c r="Q14" s="93">
        <v>0.13424765923776869</v>
      </c>
      <c r="R14" s="93">
        <v>3.9576365663322184E-2</v>
      </c>
      <c r="S14" s="93">
        <v>9.783351224748707E-2</v>
      </c>
      <c r="T14" s="93" t="s">
        <v>297</v>
      </c>
      <c r="U14" s="93" t="s">
        <v>297</v>
      </c>
      <c r="V14" s="93">
        <v>1.2020619472959161E-2</v>
      </c>
      <c r="W14" s="93">
        <v>0.11910411901370396</v>
      </c>
      <c r="X14" s="93" t="s">
        <v>297</v>
      </c>
      <c r="Y14" s="93">
        <v>4.8325989953133329E-2</v>
      </c>
      <c r="Z14" s="93">
        <v>9.2633184027446872E-2</v>
      </c>
      <c r="AA14" s="93">
        <v>3.0652389263644511E-2</v>
      </c>
      <c r="AB14" s="93">
        <v>3.0913978494623656E-2</v>
      </c>
      <c r="AC14" s="93">
        <v>7.4552806592245518E-4</v>
      </c>
      <c r="AD14" s="93" t="s">
        <v>297</v>
      </c>
      <c r="AE14" s="93">
        <v>6.6008048157366692E-3</v>
      </c>
      <c r="AF14" s="93">
        <v>5.4521696030279815E-3</v>
      </c>
      <c r="AG14" s="93">
        <v>2.2039074285293794E-2</v>
      </c>
      <c r="AH14" s="93">
        <v>2.5917826986155204E-2</v>
      </c>
      <c r="AI14" s="93" t="s">
        <v>297</v>
      </c>
      <c r="AJ14" s="93">
        <v>1.0650887573964497E-2</v>
      </c>
      <c r="AK14" s="93">
        <v>7.2914907137054286E-2</v>
      </c>
      <c r="AL14" s="93">
        <v>7.0969356885801221E-3</v>
      </c>
      <c r="AM14" s="93">
        <v>1.9868740633558989E-2</v>
      </c>
      <c r="AN14" s="93">
        <v>0.5</v>
      </c>
      <c r="AO14" s="93">
        <v>4.2202043132803631E-2</v>
      </c>
      <c r="AP14" s="93">
        <v>8.7748516706568122E-2</v>
      </c>
      <c r="AQ14" s="93">
        <v>3.7581131472906079E-2</v>
      </c>
      <c r="AR14" s="93">
        <v>1.6085318290990018E-2</v>
      </c>
      <c r="AS14" s="93">
        <v>4.848675976387342E-2</v>
      </c>
      <c r="AT14" s="93">
        <v>0.4</v>
      </c>
      <c r="AU14" s="93">
        <v>2.8350106352582623E-2</v>
      </c>
      <c r="AV14" s="93">
        <v>4.8090102827985665E-3</v>
      </c>
      <c r="AW14" s="93" t="s">
        <v>297</v>
      </c>
      <c r="AX14" s="93" t="s">
        <v>297</v>
      </c>
      <c r="AY14" s="93" t="s">
        <v>297</v>
      </c>
      <c r="AZ14" s="93">
        <v>6.1442457698307931E-2</v>
      </c>
      <c r="BA14" s="93">
        <v>9.7417016121296388E-3</v>
      </c>
      <c r="BB14" s="93">
        <v>2.5816649104320338E-2</v>
      </c>
      <c r="BC14" s="93">
        <v>3.7278106508875739</v>
      </c>
      <c r="BD14" s="93">
        <v>0.54500396510705784</v>
      </c>
      <c r="BE14" s="93" t="s">
        <v>297</v>
      </c>
      <c r="BF14" s="93">
        <v>0.66255605381165916</v>
      </c>
      <c r="BG14" s="93">
        <v>1.4495412844036697</v>
      </c>
      <c r="BH14" s="93" t="s">
        <v>297</v>
      </c>
      <c r="BI14" s="93" t="s">
        <v>297</v>
      </c>
      <c r="BJ14" s="93">
        <v>6.1538461538461542E-2</v>
      </c>
      <c r="BK14" s="93">
        <v>9.089814525971289E-2</v>
      </c>
      <c r="BL14" s="93">
        <v>5.4553846153846154E-2</v>
      </c>
      <c r="BM14" s="93">
        <v>4.5264464144560701E-2</v>
      </c>
      <c r="BN14" s="93">
        <v>3.1173920788551749E-2</v>
      </c>
      <c r="BO14" s="93">
        <v>2.4015428964187159E-2</v>
      </c>
      <c r="BP14" s="93">
        <v>9.9757733979053877E-3</v>
      </c>
      <c r="BQ14" s="93">
        <v>1.1364400850121531E-2</v>
      </c>
      <c r="BR14" s="93">
        <v>8.1027514733519435E-2</v>
      </c>
      <c r="BS14" s="93" t="s">
        <v>297</v>
      </c>
      <c r="BT14" s="93" t="s">
        <v>297</v>
      </c>
      <c r="BU14" s="93">
        <v>8.1895275741376006E-2</v>
      </c>
      <c r="BV14" s="93">
        <v>2.7820312571921309E-2</v>
      </c>
      <c r="BW14" s="93">
        <v>0.20422820149706655</v>
      </c>
      <c r="BX14" s="93">
        <v>2.1538461538461537</v>
      </c>
      <c r="BY14" s="93" t="s">
        <v>297</v>
      </c>
      <c r="BZ14" s="93" t="s">
        <v>297</v>
      </c>
      <c r="CA14" s="93">
        <v>6.6282973621103122E-2</v>
      </c>
      <c r="CB14" s="93">
        <v>1.0654751675545627E-2</v>
      </c>
      <c r="CC14" s="93" t="s">
        <v>297</v>
      </c>
      <c r="CD14" s="93"/>
      <c r="CE14" s="93" t="s">
        <v>297</v>
      </c>
      <c r="CF14" s="93">
        <v>0.97940503432494275</v>
      </c>
      <c r="CG14" s="93" t="s">
        <v>297</v>
      </c>
      <c r="CH14" s="93">
        <v>2.1655700088137858E-2</v>
      </c>
      <c r="CI14" s="93">
        <v>0.28924813601839594</v>
      </c>
      <c r="CJ14" s="93"/>
      <c r="CK14" s="93"/>
      <c r="CL14" s="93"/>
      <c r="CM14" s="93"/>
    </row>
    <row r="15" spans="1:95" x14ac:dyDescent="0.2">
      <c r="A15" s="92" t="s">
        <v>315</v>
      </c>
      <c r="C15" s="93">
        <v>6.7778750156275115E-3</v>
      </c>
      <c r="D15" s="93">
        <v>0.32492246969269806</v>
      </c>
      <c r="E15" s="93">
        <v>6.9391171993911716</v>
      </c>
      <c r="F15" s="93">
        <v>2.8970588235294117</v>
      </c>
      <c r="G15" s="93">
        <v>1.7838224767358626</v>
      </c>
      <c r="H15" s="93">
        <v>5.4254920337394568</v>
      </c>
      <c r="I15" s="93">
        <v>0.29664466446644666</v>
      </c>
      <c r="J15" s="93">
        <v>2.7001527540659539E-2</v>
      </c>
      <c r="K15" s="93" t="s">
        <v>297</v>
      </c>
      <c r="L15" s="93" t="s">
        <v>297</v>
      </c>
      <c r="M15" s="93">
        <v>3.3332505402250315E-2</v>
      </c>
      <c r="N15" s="93">
        <v>3.4001128668171558E-2</v>
      </c>
      <c r="O15" s="93">
        <v>9.3482445919246163E-2</v>
      </c>
      <c r="P15" s="93">
        <v>1.2468809465633029E-2</v>
      </c>
      <c r="Q15" s="93">
        <v>0.15620223398001176</v>
      </c>
      <c r="R15" s="93">
        <v>3.5062689148292261E-2</v>
      </c>
      <c r="S15" s="93">
        <v>0.12662274752954852</v>
      </c>
      <c r="T15" s="93" t="s">
        <v>297</v>
      </c>
      <c r="U15" s="93" t="s">
        <v>297</v>
      </c>
      <c r="V15" s="93">
        <v>9.7138356524022057E-3</v>
      </c>
      <c r="W15" s="93">
        <v>9.7479085551930966E-2</v>
      </c>
      <c r="X15" s="93" t="s">
        <v>297</v>
      </c>
      <c r="Y15" s="93">
        <v>4.0901389359539138E-2</v>
      </c>
      <c r="Z15" s="93">
        <v>2.4164091036808093E-2</v>
      </c>
      <c r="AA15" s="93">
        <v>2.9514457174031641E-2</v>
      </c>
      <c r="AB15" s="93">
        <v>2.7258566978193146E-2</v>
      </c>
      <c r="AC15" s="93">
        <v>1.0373744694067709E-2</v>
      </c>
      <c r="AD15" s="93" t="s">
        <v>297</v>
      </c>
      <c r="AE15" s="93">
        <v>1.285785509984518E-2</v>
      </c>
      <c r="AF15" s="93">
        <v>3.6715846379096743E-2</v>
      </c>
      <c r="AG15" s="93">
        <v>2.2378408771436605E-2</v>
      </c>
      <c r="AH15" s="93">
        <v>3.3408519949215267E-2</v>
      </c>
      <c r="AI15" s="93" t="s">
        <v>297</v>
      </c>
      <c r="AJ15" s="93">
        <v>1.8518518518518517E-2</v>
      </c>
      <c r="AK15" s="93">
        <v>8.7715517241379312E-2</v>
      </c>
      <c r="AL15" s="93">
        <v>7.5936823356848497E-3</v>
      </c>
      <c r="AM15" s="93">
        <v>1.7939904510960572E-2</v>
      </c>
      <c r="AN15" s="93">
        <v>0.27972027972027974</v>
      </c>
      <c r="AO15" s="93">
        <v>4.6052631578947366E-2</v>
      </c>
      <c r="AP15" s="93">
        <v>8.4182686105018709E-2</v>
      </c>
      <c r="AQ15" s="93">
        <v>3.0018761726078799E-2</v>
      </c>
      <c r="AR15" s="93">
        <v>1.5170948425729186E-2</v>
      </c>
      <c r="AS15" s="93">
        <v>7.913357921166761E-2</v>
      </c>
      <c r="AT15" s="93">
        <v>0.41728134878819811</v>
      </c>
      <c r="AU15" s="93">
        <v>2.7157968852156711E-2</v>
      </c>
      <c r="AV15" s="93">
        <v>4.888439020988334E-3</v>
      </c>
      <c r="AW15" s="93" t="s">
        <v>297</v>
      </c>
      <c r="AX15" s="93" t="s">
        <v>297</v>
      </c>
      <c r="AY15" s="93" t="s">
        <v>297</v>
      </c>
      <c r="AZ15" s="93" t="s">
        <v>297</v>
      </c>
      <c r="BA15" s="93">
        <v>8.7442543966660784E-3</v>
      </c>
      <c r="BB15" s="93">
        <v>2.4026512013256007E-2</v>
      </c>
      <c r="BC15" s="93">
        <v>3.0144927536231885</v>
      </c>
      <c r="BD15" s="93">
        <v>0.47431367219353088</v>
      </c>
      <c r="BE15" s="93" t="s">
        <v>297</v>
      </c>
      <c r="BF15" s="93">
        <v>0.29902912621359223</v>
      </c>
      <c r="BG15" s="93">
        <v>1.2098765432098766</v>
      </c>
      <c r="BH15" s="93" t="s">
        <v>297</v>
      </c>
      <c r="BI15" s="93" t="s">
        <v>297</v>
      </c>
      <c r="BJ15" s="93">
        <v>1.942390464628628E-2</v>
      </c>
      <c r="BK15" s="93">
        <v>7.0076206010540806E-2</v>
      </c>
      <c r="BL15" s="93">
        <v>5.0821811579126554E-2</v>
      </c>
      <c r="BM15" s="93">
        <v>3.6354344518392048E-2</v>
      </c>
      <c r="BN15" s="93">
        <v>2.8121927236971486E-2</v>
      </c>
      <c r="BO15" s="93">
        <v>1.4504642231253962E-2</v>
      </c>
      <c r="BP15" s="93">
        <v>9.458549951144259E-3</v>
      </c>
      <c r="BQ15" s="93">
        <v>1.0046801710426604E-2</v>
      </c>
      <c r="BR15" s="93">
        <v>7.8055090692731074E-2</v>
      </c>
      <c r="BS15" s="93" t="s">
        <v>297</v>
      </c>
      <c r="BT15" s="93" t="s">
        <v>297</v>
      </c>
      <c r="BU15" s="93">
        <v>0.10772473690883733</v>
      </c>
      <c r="BV15" s="93">
        <v>4.5733391689925594E-2</v>
      </c>
      <c r="BW15" s="93">
        <v>0.16848776223776224</v>
      </c>
      <c r="BX15" s="93">
        <v>1.3348017621145374</v>
      </c>
      <c r="BY15" s="93" t="s">
        <v>297</v>
      </c>
      <c r="BZ15" s="93">
        <v>7.9825905360436412E-3</v>
      </c>
      <c r="CA15" s="93">
        <v>5.964494956169332E-2</v>
      </c>
      <c r="CB15" s="93">
        <v>1.2414861016361845E-2</v>
      </c>
      <c r="CC15" s="93" t="s">
        <v>297</v>
      </c>
      <c r="CD15" s="93"/>
      <c r="CE15" s="93">
        <v>0.22328130585011319</v>
      </c>
      <c r="CF15" s="93">
        <v>0.74590163934426235</v>
      </c>
      <c r="CG15" s="93" t="s">
        <v>297</v>
      </c>
      <c r="CH15" s="93">
        <v>1.763758471295045E-2</v>
      </c>
      <c r="CI15" s="93">
        <v>0.30317345634413384</v>
      </c>
      <c r="CJ15" s="93"/>
      <c r="CK15" s="93"/>
      <c r="CL15" s="93"/>
      <c r="CM15" s="93"/>
    </row>
    <row r="16" spans="1:95" x14ac:dyDescent="0.2">
      <c r="A16" s="92" t="s">
        <v>316</v>
      </c>
      <c r="C16" s="93">
        <v>9.897816458155257E-3</v>
      </c>
      <c r="D16" s="93">
        <v>1.7573435504469987</v>
      </c>
      <c r="E16" s="93">
        <v>5.3793103448275863</v>
      </c>
      <c r="F16" s="93">
        <v>3</v>
      </c>
      <c r="G16" s="93">
        <v>1.9166666666666667</v>
      </c>
      <c r="H16" s="93">
        <v>5.5915178571428568</v>
      </c>
      <c r="I16" s="93">
        <v>0.30340557275541796</v>
      </c>
      <c r="J16" s="93">
        <v>2.1467997027916356E-2</v>
      </c>
      <c r="K16" s="93" t="s">
        <v>297</v>
      </c>
      <c r="L16" s="93" t="s">
        <v>297</v>
      </c>
      <c r="M16" s="93">
        <v>3.8572806171648989E-3</v>
      </c>
      <c r="N16" s="93">
        <v>3.8967130644839761E-2</v>
      </c>
      <c r="O16" s="93">
        <v>8.5823404426992281E-2</v>
      </c>
      <c r="P16" s="93">
        <v>1.3174502997791101E-2</v>
      </c>
      <c r="Q16" s="93">
        <v>0.16916350543303543</v>
      </c>
      <c r="R16" s="93">
        <v>5.3509010983802743E-2</v>
      </c>
      <c r="S16" s="93" t="s">
        <v>297</v>
      </c>
      <c r="T16" s="93" t="s">
        <v>297</v>
      </c>
      <c r="U16" s="93" t="s">
        <v>297</v>
      </c>
      <c r="V16" s="93">
        <v>5.9951899729435978E-3</v>
      </c>
      <c r="W16" s="93">
        <v>9.818213344792022E-2</v>
      </c>
      <c r="X16" s="93" t="s">
        <v>297</v>
      </c>
      <c r="Y16" s="93">
        <v>3.7481150415145076E-2</v>
      </c>
      <c r="Z16" s="93">
        <v>4.2553191489361701E-2</v>
      </c>
      <c r="AA16" s="93">
        <v>2.9169704076997031E-2</v>
      </c>
      <c r="AB16" s="93">
        <v>2.7730808251606356E-2</v>
      </c>
      <c r="AC16" s="93">
        <v>1.0541920606160434E-2</v>
      </c>
      <c r="AD16" s="93" t="s">
        <v>297</v>
      </c>
      <c r="AE16" s="93">
        <v>1.2277762496561727E-2</v>
      </c>
      <c r="AF16" s="93">
        <v>3.0759330759330759E-2</v>
      </c>
      <c r="AG16" s="93">
        <v>2.1011660039091461E-2</v>
      </c>
      <c r="AH16" s="93">
        <v>2.7761936162249826E-2</v>
      </c>
      <c r="AI16" s="93">
        <v>2.1000874125874125</v>
      </c>
      <c r="AJ16" s="93">
        <v>1.8912529550827423E-2</v>
      </c>
      <c r="AK16" s="93">
        <v>0.1099354565654428</v>
      </c>
      <c r="AL16" s="93">
        <v>4.6504069759006429E-2</v>
      </c>
      <c r="AM16" s="93" t="s">
        <v>297</v>
      </c>
      <c r="AN16" s="93">
        <v>0.28455284552845528</v>
      </c>
      <c r="AO16" s="93">
        <v>0.11057147011778391</v>
      </c>
      <c r="AP16" s="93">
        <v>8.9528455284552846E-2</v>
      </c>
      <c r="AQ16" s="93">
        <v>3.5084047185291421E-2</v>
      </c>
      <c r="AR16" s="93">
        <v>1.7084533831991718E-2</v>
      </c>
      <c r="AS16" s="93">
        <v>5.0637610102775482E-2</v>
      </c>
      <c r="AT16" s="93">
        <v>0.36311787072243346</v>
      </c>
      <c r="AU16" s="93">
        <v>2.863985831018798E-2</v>
      </c>
      <c r="AV16" s="93">
        <v>4.6809388230996994E-3</v>
      </c>
      <c r="AW16" s="93" t="s">
        <v>297</v>
      </c>
      <c r="AX16" s="93" t="s">
        <v>297</v>
      </c>
      <c r="AY16" s="93" t="s">
        <v>297</v>
      </c>
      <c r="AZ16" s="93" t="s">
        <v>297</v>
      </c>
      <c r="BA16" s="93">
        <v>8.0087528668948485E-3</v>
      </c>
      <c r="BB16" s="93">
        <v>2.4098025867937373E-2</v>
      </c>
      <c r="BC16" s="93" t="s">
        <v>297</v>
      </c>
      <c r="BD16" s="93" t="s">
        <v>297</v>
      </c>
      <c r="BE16" s="93" t="s">
        <v>297</v>
      </c>
      <c r="BF16" s="93">
        <v>0.37871420853592652</v>
      </c>
      <c r="BG16" s="93">
        <v>1.0153743315508021</v>
      </c>
      <c r="BH16" s="93" t="s">
        <v>297</v>
      </c>
      <c r="BI16" s="93" t="s">
        <v>297</v>
      </c>
      <c r="BJ16" s="93">
        <v>4.7008547008547008E-2</v>
      </c>
      <c r="BK16" s="93">
        <v>0.42807034877976485</v>
      </c>
      <c r="BL16" s="93">
        <v>0.31658488714425909</v>
      </c>
      <c r="BM16" s="93">
        <v>0.44641128474623148</v>
      </c>
      <c r="BN16" s="93">
        <v>2.3901098901098899E-2</v>
      </c>
      <c r="BO16" s="93">
        <v>2.3296140829237373E-2</v>
      </c>
      <c r="BP16" s="93">
        <v>1.1914797264682893E-2</v>
      </c>
      <c r="BQ16" s="93">
        <v>1.3318413561334033E-2</v>
      </c>
      <c r="BR16" s="93">
        <v>9.0944076292027262E-2</v>
      </c>
      <c r="BS16" s="93" t="s">
        <v>297</v>
      </c>
      <c r="BT16" s="93" t="s">
        <v>297</v>
      </c>
      <c r="BU16" s="93">
        <v>8.3798043281345921E-2</v>
      </c>
      <c r="BV16" s="93">
        <v>3.7883169462116832E-2</v>
      </c>
      <c r="BW16" s="93">
        <v>0.20949591490673655</v>
      </c>
      <c r="BX16" s="93">
        <v>0.4</v>
      </c>
      <c r="BY16" s="93" t="s">
        <v>297</v>
      </c>
      <c r="BZ16" s="93">
        <v>1.7946142255534522E-2</v>
      </c>
      <c r="CA16" s="93">
        <v>7.1100101278296329E-2</v>
      </c>
      <c r="CB16" s="93">
        <v>1.7371551310870305E-3</v>
      </c>
      <c r="CC16" s="93">
        <v>37.214285714285715</v>
      </c>
      <c r="CD16" s="93"/>
      <c r="CE16" s="93">
        <v>0.28908929627439384</v>
      </c>
      <c r="CF16" s="93">
        <v>1.1308411214953271</v>
      </c>
      <c r="CG16" s="93" t="s">
        <v>297</v>
      </c>
      <c r="CH16" s="93">
        <v>2.0072758629258048E-2</v>
      </c>
      <c r="CI16" s="93">
        <v>0.26584572147030544</v>
      </c>
      <c r="CJ16" s="93"/>
      <c r="CK16" s="93"/>
      <c r="CL16" s="93"/>
      <c r="CM16" s="93"/>
    </row>
    <row r="17" spans="1:91" x14ac:dyDescent="0.2">
      <c r="A17" s="92" t="s">
        <v>317</v>
      </c>
      <c r="C17" s="93">
        <v>1.0695411458770237E-2</v>
      </c>
      <c r="D17" s="93">
        <v>0.25214285714285717</v>
      </c>
      <c r="E17" s="93">
        <v>5.2694980694980691</v>
      </c>
      <c r="F17" s="93">
        <v>2.7209302325581395</v>
      </c>
      <c r="G17" s="93">
        <v>1.6403326403326404</v>
      </c>
      <c r="H17" s="93">
        <v>5.3248407643312099</v>
      </c>
      <c r="I17" s="93">
        <v>0.625</v>
      </c>
      <c r="J17" s="93">
        <v>1.2398916746086414E-2</v>
      </c>
      <c r="K17" s="93" t="s">
        <v>297</v>
      </c>
      <c r="L17" s="93" t="s">
        <v>297</v>
      </c>
      <c r="M17" s="93">
        <v>4.3088088660771205E-2</v>
      </c>
      <c r="N17" s="93">
        <v>2.7979641961866659E-2</v>
      </c>
      <c r="O17" s="93">
        <v>0.10893330388692579</v>
      </c>
      <c r="P17" s="93">
        <v>1.5138006139267109E-2</v>
      </c>
      <c r="Q17" s="93">
        <v>0.22356191911580006</v>
      </c>
      <c r="R17" s="93">
        <v>5.9844778493371491E-2</v>
      </c>
      <c r="S17" s="93" t="s">
        <v>297</v>
      </c>
      <c r="T17" s="93" t="s">
        <v>297</v>
      </c>
      <c r="U17" s="93" t="s">
        <v>297</v>
      </c>
      <c r="V17" s="93">
        <v>7.9208611755674577E-3</v>
      </c>
      <c r="W17" s="93">
        <v>0.40080867457075486</v>
      </c>
      <c r="X17" s="93" t="s">
        <v>297</v>
      </c>
      <c r="Y17" s="93">
        <v>3.2816747933474957E-2</v>
      </c>
      <c r="Z17" s="93">
        <v>2.8153073495083822E-2</v>
      </c>
      <c r="AA17" s="93">
        <v>3.3348491738669091E-3</v>
      </c>
      <c r="AB17" s="93">
        <v>2.9177718832891247E-2</v>
      </c>
      <c r="AC17" s="93">
        <v>8.3662194159431734E-3</v>
      </c>
      <c r="AD17" s="93" t="s">
        <v>297</v>
      </c>
      <c r="AE17" s="93">
        <v>7.3809860149738667E-3</v>
      </c>
      <c r="AF17" s="93">
        <v>3.6452004860267312E-2</v>
      </c>
      <c r="AG17" s="93">
        <v>2.4457560463624642E-2</v>
      </c>
      <c r="AH17" s="93">
        <v>2.8395466704859939E-2</v>
      </c>
      <c r="AI17" s="93">
        <v>2.0567332929537656</v>
      </c>
      <c r="AJ17" s="93">
        <v>2.7722206344669906E-2</v>
      </c>
      <c r="AK17" s="93">
        <v>8.6210701025586908E-2</v>
      </c>
      <c r="AL17" s="93">
        <v>1.2312675650481797E-2</v>
      </c>
      <c r="AM17" s="93" t="s">
        <v>297</v>
      </c>
      <c r="AN17" s="93" t="s">
        <v>297</v>
      </c>
      <c r="AO17" s="93">
        <v>8.234333234333234E-2</v>
      </c>
      <c r="AP17" s="93">
        <v>0.13099609143669311</v>
      </c>
      <c r="AQ17" s="93">
        <v>3.4815823081826056E-2</v>
      </c>
      <c r="AR17" s="93">
        <v>1.8357948529145681E-2</v>
      </c>
      <c r="AS17" s="93" t="s">
        <v>297</v>
      </c>
      <c r="AT17" s="93">
        <v>0.43228200371057512</v>
      </c>
      <c r="AU17" s="93">
        <v>2.4074431626200706E-2</v>
      </c>
      <c r="AV17" s="93">
        <v>4.3737543414504266E-3</v>
      </c>
      <c r="AW17" s="93" t="s">
        <v>297</v>
      </c>
      <c r="AX17" s="93" t="s">
        <v>297</v>
      </c>
      <c r="AY17" s="93" t="s">
        <v>297</v>
      </c>
      <c r="AZ17" s="93" t="s">
        <v>297</v>
      </c>
      <c r="BA17" s="93">
        <v>7.9725087240117305E-3</v>
      </c>
      <c r="BB17" s="93">
        <v>3.5858877964141125E-2</v>
      </c>
      <c r="BC17" s="93">
        <v>2.4846153846153847</v>
      </c>
      <c r="BD17" s="93">
        <v>0.46558510833977118</v>
      </c>
      <c r="BE17" s="93" t="s">
        <v>297</v>
      </c>
      <c r="BF17" s="93">
        <v>0.55004800768122897</v>
      </c>
      <c r="BG17" s="93">
        <v>0.62971309699228573</v>
      </c>
      <c r="BH17" s="93" t="s">
        <v>297</v>
      </c>
      <c r="BI17" s="93" t="s">
        <v>297</v>
      </c>
      <c r="BJ17" s="93">
        <v>3.3516483516483515E-2</v>
      </c>
      <c r="BK17" s="93">
        <v>9.4308605502838552E-2</v>
      </c>
      <c r="BL17" s="93">
        <v>5.5531271309425978E-2</v>
      </c>
      <c r="BM17" s="93">
        <v>5.3598599029655788E-2</v>
      </c>
      <c r="BN17" s="93">
        <v>2.9129344321031887E-2</v>
      </c>
      <c r="BO17" s="93" t="s">
        <v>297</v>
      </c>
      <c r="BP17" s="93">
        <v>1.4373538765509777E-2</v>
      </c>
      <c r="BQ17" s="93">
        <v>1.5912924834386073E-2</v>
      </c>
      <c r="BR17" s="93">
        <v>7.4739293732558387E-2</v>
      </c>
      <c r="BS17" s="93" t="s">
        <v>297</v>
      </c>
      <c r="BT17" s="93" t="s">
        <v>297</v>
      </c>
      <c r="BU17" s="93">
        <v>6.4623126286808302E-2</v>
      </c>
      <c r="BV17" s="93" t="s">
        <v>297</v>
      </c>
      <c r="BW17" s="93">
        <v>0.20631620631620631</v>
      </c>
      <c r="BX17" s="93" t="s">
        <v>297</v>
      </c>
      <c r="BY17" s="93" t="s">
        <v>297</v>
      </c>
      <c r="BZ17" s="93" t="s">
        <v>297</v>
      </c>
      <c r="CA17" s="93">
        <v>8.5651760873990637E-2</v>
      </c>
      <c r="CB17" s="93">
        <v>6.2210911984615126E-3</v>
      </c>
      <c r="CC17" s="93">
        <v>5.8305084745762707</v>
      </c>
      <c r="CD17" s="93"/>
      <c r="CE17" s="93">
        <v>0.2141694694586091</v>
      </c>
      <c r="CF17" s="93">
        <v>0.67446043165467628</v>
      </c>
      <c r="CG17" s="93" t="s">
        <v>297</v>
      </c>
      <c r="CH17" s="93">
        <v>1.9911067542121262E-2</v>
      </c>
      <c r="CI17" s="93">
        <v>0.27573904179408765</v>
      </c>
      <c r="CJ17" s="93"/>
      <c r="CK17" s="93"/>
      <c r="CL17" s="93"/>
      <c r="CM17" s="93"/>
    </row>
    <row r="18" spans="1:91" x14ac:dyDescent="0.2">
      <c r="A18" s="92" t="s">
        <v>318</v>
      </c>
      <c r="C18" s="93">
        <v>1.9741868869385649E-2</v>
      </c>
      <c r="D18" s="93">
        <v>8.1088586503748963E-2</v>
      </c>
      <c r="E18" s="93">
        <v>6.5865633074935399</v>
      </c>
      <c r="F18" s="93">
        <v>2.5120967741935485</v>
      </c>
      <c r="G18" s="93">
        <v>1.8026315789473684</v>
      </c>
      <c r="H18" s="93">
        <v>3.1336633663366338</v>
      </c>
      <c r="I18" s="93">
        <v>0.43429969879518071</v>
      </c>
      <c r="J18" s="93">
        <v>2.8397109851177996E-2</v>
      </c>
      <c r="K18" s="93" t="s">
        <v>297</v>
      </c>
      <c r="L18" s="93" t="s">
        <v>297</v>
      </c>
      <c r="M18" s="93">
        <v>4.6705541394601764E-2</v>
      </c>
      <c r="N18" s="93">
        <v>3.6548253057880259E-2</v>
      </c>
      <c r="O18" s="93">
        <v>0.10906626229206874</v>
      </c>
      <c r="P18" s="93">
        <v>1.4674262172364181E-2</v>
      </c>
      <c r="Q18" s="93">
        <v>0.25621558484899049</v>
      </c>
      <c r="R18" s="93">
        <v>5.7097709575473235E-2</v>
      </c>
      <c r="S18" s="93">
        <v>8.6250703408761495E-2</v>
      </c>
      <c r="T18" s="93" t="s">
        <v>297</v>
      </c>
      <c r="U18" s="93" t="s">
        <v>297</v>
      </c>
      <c r="V18" s="93">
        <v>7.6147816349384102E-3</v>
      </c>
      <c r="W18" s="93">
        <v>0.10428575066781365</v>
      </c>
      <c r="X18" s="93" t="s">
        <v>297</v>
      </c>
      <c r="Y18" s="93">
        <v>4.7338468613474363E-2</v>
      </c>
      <c r="Z18" s="93">
        <v>2.4834704079987099E-2</v>
      </c>
      <c r="AA18" s="93">
        <v>2.6038250171280301E-2</v>
      </c>
      <c r="AB18" s="93">
        <v>2.9803529803529804E-2</v>
      </c>
      <c r="AC18" s="93">
        <v>1.0900863842040313E-2</v>
      </c>
      <c r="AD18" s="93" t="s">
        <v>297</v>
      </c>
      <c r="AE18" s="93">
        <v>2.1535868807830046E-2</v>
      </c>
      <c r="AF18" s="93">
        <v>6.371545823697187E-3</v>
      </c>
      <c r="AG18" s="93">
        <v>2.072444137908111E-2</v>
      </c>
      <c r="AH18" s="93">
        <v>2.5347268535279435E-2</v>
      </c>
      <c r="AI18" s="93">
        <v>3.5264854905573468</v>
      </c>
      <c r="AJ18" s="93">
        <v>4.6422573060127649E-3</v>
      </c>
      <c r="AK18" s="93">
        <v>0.13026467908522252</v>
      </c>
      <c r="AL18" s="93">
        <v>7.3760111447921167E-3</v>
      </c>
      <c r="AM18" s="93">
        <v>4.3276482190509342E-2</v>
      </c>
      <c r="AN18" s="93" t="s">
        <v>297</v>
      </c>
      <c r="AO18" s="93">
        <v>4.3770413120588131E-2</v>
      </c>
      <c r="AP18" s="93">
        <v>0.12410150510305389</v>
      </c>
      <c r="AQ18" s="93">
        <v>3.320014225643815E-2</v>
      </c>
      <c r="AR18" s="93">
        <v>1.6491683648319707E-2</v>
      </c>
      <c r="AS18" s="93">
        <v>6.2534998732677469E-2</v>
      </c>
      <c r="AT18" s="93">
        <v>2.7292046936114733</v>
      </c>
      <c r="AU18" s="93">
        <v>2.0708310601927623E-2</v>
      </c>
      <c r="AV18" s="93">
        <v>5.1402674212588711E-3</v>
      </c>
      <c r="AW18" s="93" t="s">
        <v>297</v>
      </c>
      <c r="AX18" s="93" t="s">
        <v>297</v>
      </c>
      <c r="AY18" s="93" t="s">
        <v>297</v>
      </c>
      <c r="AZ18" s="93">
        <v>4.5687338370265201E-2</v>
      </c>
      <c r="BA18" s="93">
        <v>1.0033807453208927E-2</v>
      </c>
      <c r="BB18" s="93">
        <v>4.489589358010411E-2</v>
      </c>
      <c r="BC18" s="93">
        <v>2.7275641025641026</v>
      </c>
      <c r="BD18" s="93">
        <v>0.28511705685618727</v>
      </c>
      <c r="BE18" s="93">
        <v>2.6483064260842037</v>
      </c>
      <c r="BF18" s="93">
        <v>0.51384615384615384</v>
      </c>
      <c r="BG18" s="93">
        <v>0.96329284750337385</v>
      </c>
      <c r="BH18" s="93" t="s">
        <v>297</v>
      </c>
      <c r="BI18" s="93" t="s">
        <v>297</v>
      </c>
      <c r="BJ18" s="93">
        <v>4.5586794525428256E-2</v>
      </c>
      <c r="BK18" s="93">
        <v>0.10502931569657747</v>
      </c>
      <c r="BL18" s="93">
        <v>2.0604155753448577E-2</v>
      </c>
      <c r="BM18" s="93">
        <v>4.4529583151712591E-2</v>
      </c>
      <c r="BN18" s="93">
        <v>2.7102659586188661E-2</v>
      </c>
      <c r="BO18" s="93">
        <v>3.0249007772607993E-2</v>
      </c>
      <c r="BP18" s="93">
        <v>1.3398734270711045E-2</v>
      </c>
      <c r="BQ18" s="93">
        <v>1.4921399493657327E-2</v>
      </c>
      <c r="BR18" s="93">
        <v>7.8874860739512373E-2</v>
      </c>
      <c r="BS18" s="93" t="s">
        <v>297</v>
      </c>
      <c r="BT18" s="93" t="s">
        <v>297</v>
      </c>
      <c r="BU18" s="93">
        <v>6.0481989756506711E-2</v>
      </c>
      <c r="BV18" s="93">
        <v>3.6031069907291408E-2</v>
      </c>
      <c r="BW18" s="93">
        <v>0.21672445201856966</v>
      </c>
      <c r="BX18" s="93">
        <v>0.30769230769230771</v>
      </c>
      <c r="BY18" s="93">
        <v>0.52249134948096887</v>
      </c>
      <c r="BZ18" s="93" t="s">
        <v>297</v>
      </c>
      <c r="CA18" s="93">
        <v>7.365584112501318E-2</v>
      </c>
      <c r="CB18" s="93">
        <v>1.4191116146423408E-2</v>
      </c>
      <c r="CD18" s="93">
        <v>4.3231493780944333E-2</v>
      </c>
      <c r="CE18" s="93">
        <v>0.20979650223801394</v>
      </c>
      <c r="CF18" s="93">
        <v>0.77620396600566577</v>
      </c>
      <c r="CG18" s="93">
        <v>3.5952535568805712E-2</v>
      </c>
      <c r="CH18" s="93">
        <v>1.4949739559816466E-2</v>
      </c>
      <c r="CI18" s="93">
        <v>0.17547285812448013</v>
      </c>
      <c r="CJ18" s="93"/>
      <c r="CK18" s="93"/>
      <c r="CL18" s="93"/>
      <c r="CM18" s="93"/>
    </row>
    <row r="19" spans="1:91" x14ac:dyDescent="0.2">
      <c r="A19" s="92" t="s">
        <v>319</v>
      </c>
      <c r="C19" s="93">
        <v>2.0154632420390513E-2</v>
      </c>
      <c r="D19" s="93">
        <v>4.0309035942223716E-2</v>
      </c>
      <c r="E19" s="93">
        <v>7.7989071038251367</v>
      </c>
      <c r="F19" s="93">
        <v>4.419354838709677</v>
      </c>
      <c r="G19" s="93">
        <v>1.7425742574257426</v>
      </c>
      <c r="H19" s="93">
        <v>9.6095238095238091</v>
      </c>
      <c r="I19" s="93">
        <v>0.39321723189734187</v>
      </c>
      <c r="J19" s="93">
        <v>1.9477125173294141E-2</v>
      </c>
      <c r="K19" s="93" t="s">
        <v>297</v>
      </c>
      <c r="L19" s="93" t="s">
        <v>297</v>
      </c>
      <c r="M19" s="93">
        <v>4.44093903683771E-2</v>
      </c>
      <c r="N19" s="93">
        <v>3.8318558764655418E-2</v>
      </c>
      <c r="O19" s="93">
        <v>0.12725546058879392</v>
      </c>
      <c r="P19" s="93">
        <v>1.6910483550985907E-2</v>
      </c>
      <c r="Q19" s="93">
        <v>0.20223171889838557</v>
      </c>
      <c r="R19" s="93">
        <v>6.3806144644994664E-2</v>
      </c>
      <c r="S19" s="93">
        <v>0.1180050718512257</v>
      </c>
      <c r="T19" s="93" t="s">
        <v>297</v>
      </c>
      <c r="U19" s="93" t="s">
        <v>297</v>
      </c>
      <c r="V19" s="93">
        <v>9.2414085852243581E-3</v>
      </c>
      <c r="W19" s="93">
        <v>0.10609622906753745</v>
      </c>
      <c r="X19" s="93" t="s">
        <v>297</v>
      </c>
      <c r="Y19" s="93">
        <v>7.1618461538461534E-2</v>
      </c>
      <c r="Z19" s="93">
        <v>3.930175931959258E-2</v>
      </c>
      <c r="AA19" s="93">
        <v>3.2423174789587006E-2</v>
      </c>
      <c r="AB19" s="93">
        <v>2.6495726495726495E-2</v>
      </c>
      <c r="AC19" s="93">
        <v>9.0493696697277748E-3</v>
      </c>
      <c r="AD19" s="93" t="s">
        <v>297</v>
      </c>
      <c r="AE19" s="93">
        <v>2.575025258731329E-2</v>
      </c>
      <c r="AF19" s="93">
        <v>8.749125009894566E-3</v>
      </c>
      <c r="AG19" s="93">
        <v>2.0552667058340097E-2</v>
      </c>
      <c r="AH19" s="93">
        <v>2.6413294379189628E-2</v>
      </c>
      <c r="AI19" s="93">
        <v>2.2686651583710407</v>
      </c>
      <c r="AJ19" s="93">
        <v>3.302533113164459E-3</v>
      </c>
      <c r="AK19" s="93">
        <v>0.17800126213461875</v>
      </c>
      <c r="AL19" s="93">
        <v>8.737723071412129E-3</v>
      </c>
      <c r="AM19" s="93">
        <v>2.7442827442827444E-2</v>
      </c>
      <c r="AN19" s="93" t="s">
        <v>297</v>
      </c>
      <c r="AO19" s="93">
        <v>0.43560919160191769</v>
      </c>
      <c r="AP19" s="93">
        <v>0.15359542340184926</v>
      </c>
      <c r="AQ19" s="93">
        <v>4.6935866983372924E-2</v>
      </c>
      <c r="AR19" s="93">
        <v>1.8165057614450326E-2</v>
      </c>
      <c r="AS19" s="93">
        <v>6.5936439104031519E-2</v>
      </c>
      <c r="AT19" s="93">
        <v>1.2081447963800904</v>
      </c>
      <c r="AU19" s="93">
        <v>2.5356098064211869E-2</v>
      </c>
      <c r="AV19" s="93">
        <v>5.3532940848839659E-3</v>
      </c>
      <c r="AW19" s="93" t="s">
        <v>297</v>
      </c>
      <c r="AX19" s="93" t="s">
        <v>297</v>
      </c>
      <c r="AY19" s="93" t="s">
        <v>297</v>
      </c>
      <c r="AZ19" s="93">
        <v>7.6805096743747053E-2</v>
      </c>
      <c r="BA19" s="93">
        <v>1.3612615556237644E-2</v>
      </c>
      <c r="BB19" s="93">
        <v>3.3771106941838651E-2</v>
      </c>
      <c r="BC19" s="93">
        <v>1.0249480249480249</v>
      </c>
      <c r="BD19" s="93">
        <v>0.40423900962017556</v>
      </c>
      <c r="BE19" s="93">
        <v>3.6005917159763312</v>
      </c>
      <c r="BF19" s="93">
        <v>0.3967654986522911</v>
      </c>
      <c r="BG19" s="93">
        <v>1.0105857445306987</v>
      </c>
      <c r="BH19" s="93" t="s">
        <v>297</v>
      </c>
      <c r="BI19" s="93" t="s">
        <v>297</v>
      </c>
      <c r="BJ19" s="93">
        <v>5.1757818406139813E-2</v>
      </c>
      <c r="BK19" s="93">
        <v>7.5538011392163998E-2</v>
      </c>
      <c r="BL19" s="93">
        <v>4.0880503144654086E-2</v>
      </c>
      <c r="BM19" s="93">
        <v>0.11895362284164772</v>
      </c>
      <c r="BN19" s="93">
        <v>3.4923709384141036E-2</v>
      </c>
      <c r="BO19" s="93">
        <v>2.8317574624814469E-2</v>
      </c>
      <c r="BP19" s="93">
        <v>1.4687280432200215E-2</v>
      </c>
      <c r="BQ19" s="93">
        <v>1.5622405438727536E-2</v>
      </c>
      <c r="BR19" s="93">
        <v>8.1446650957691491E-2</v>
      </c>
      <c r="BS19" s="93" t="s">
        <v>297</v>
      </c>
      <c r="BT19" s="93" t="s">
        <v>297</v>
      </c>
      <c r="BU19" s="93">
        <v>6.3499876366785502E-2</v>
      </c>
      <c r="BV19" s="93">
        <v>3.2855269099275379E-2</v>
      </c>
      <c r="BW19" s="93">
        <v>0.17737422191765176</v>
      </c>
      <c r="BX19" s="93" t="s">
        <v>297</v>
      </c>
      <c r="BY19" s="93">
        <v>0.57912087912087917</v>
      </c>
      <c r="BZ19" s="93" t="s">
        <v>297</v>
      </c>
      <c r="CA19" s="93">
        <v>6.0442488760129552E-2</v>
      </c>
      <c r="CB19" s="93">
        <v>1.2735379420804294E-2</v>
      </c>
      <c r="CD19" s="93">
        <v>7.4445917787459751E-2</v>
      </c>
      <c r="CE19" s="93">
        <v>0.19997444416049068</v>
      </c>
      <c r="CF19" s="93">
        <v>0.59047619047619049</v>
      </c>
      <c r="CG19" s="93">
        <v>3.0854938932933361E-2</v>
      </c>
      <c r="CH19" s="93">
        <v>2.4020027252273663E-2</v>
      </c>
      <c r="CI19" s="93">
        <v>0.19058584919612109</v>
      </c>
      <c r="CJ19" s="93"/>
      <c r="CK19" s="93"/>
      <c r="CL19" s="93"/>
      <c r="CM19" s="93"/>
    </row>
    <row r="23" spans="1:91" x14ac:dyDescent="0.2">
      <c r="X23" s="93"/>
      <c r="BQ23" s="140"/>
      <c r="BR23" s="93"/>
      <c r="BS23" s="93"/>
      <c r="BT23" s="93"/>
    </row>
    <row r="24" spans="1:91" x14ac:dyDescent="0.2">
      <c r="X24" s="93"/>
    </row>
    <row r="25" spans="1:91" x14ac:dyDescent="0.2">
      <c r="X25" s="93"/>
    </row>
    <row r="26" spans="1:91" x14ac:dyDescent="0.2">
      <c r="X26" s="93"/>
    </row>
    <row r="27" spans="1:91" x14ac:dyDescent="0.2">
      <c r="X27" s="93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18"/>
  <sheetViews>
    <sheetView workbookViewId="0">
      <pane xSplit="2" ySplit="7" topLeftCell="Q8" activePane="bottomRight" state="frozenSplit"/>
      <selection activeCell="AK6" sqref="AK6"/>
      <selection pane="topRight" activeCell="AK6" sqref="AK6"/>
      <selection pane="bottomLeft" activeCell="AK6" sqref="AK6"/>
      <selection pane="bottomRight" activeCell="R27" sqref="R27"/>
    </sheetView>
  </sheetViews>
  <sheetFormatPr defaultColWidth="9.6640625" defaultRowHeight="12" x14ac:dyDescent="0.2"/>
  <cols>
    <col min="1" max="1" width="6.44140625" style="74" customWidth="1"/>
    <col min="2" max="2" width="13.88671875" style="73" customWidth="1"/>
    <col min="3" max="3" width="11.88671875" style="73" customWidth="1"/>
    <col min="4" max="4" width="9.88671875" style="73" customWidth="1"/>
    <col min="5" max="5" width="11.77734375" style="73" customWidth="1"/>
    <col min="6" max="6" width="13.109375" style="73" customWidth="1"/>
    <col min="7" max="7" width="11.5546875" style="73" customWidth="1"/>
    <col min="8" max="8" width="10.6640625" style="73" customWidth="1"/>
    <col min="9" max="9" width="14.109375" style="73" customWidth="1"/>
    <col min="10" max="10" width="15.77734375" style="73" customWidth="1"/>
    <col min="11" max="11" width="7.21875" style="73" customWidth="1"/>
    <col min="12" max="12" width="11.88671875" style="73" customWidth="1"/>
    <col min="13" max="13" width="9" style="73" customWidth="1"/>
    <col min="14" max="17" width="9.6640625" style="73"/>
    <col min="18" max="18" width="7.109375" style="73" customWidth="1"/>
    <col min="19" max="20" width="9.6640625" style="73"/>
    <col min="21" max="22" width="18.6640625" style="73" customWidth="1"/>
    <col min="23" max="23" width="12.77734375" style="73" customWidth="1"/>
    <col min="24" max="24" width="11.109375" style="73" customWidth="1"/>
    <col min="25" max="25" width="12" style="73" customWidth="1"/>
    <col min="26" max="26" width="9.6640625" style="73"/>
    <col min="27" max="27" width="15.33203125" style="73" customWidth="1"/>
    <col min="28" max="28" width="15.21875" style="73" customWidth="1"/>
    <col min="29" max="29" width="13.21875" style="73" customWidth="1"/>
    <col min="30" max="45" width="9.6640625" style="73"/>
    <col min="46" max="47" width="13.44140625" style="73" customWidth="1"/>
    <col min="48" max="48" width="9.6640625" style="73"/>
    <col min="49" max="49" width="13.88671875" style="73" customWidth="1"/>
    <col min="50" max="50" width="10.6640625" style="73" customWidth="1"/>
    <col min="51" max="51" width="17.33203125" style="73" customWidth="1"/>
    <col min="52" max="53" width="12.6640625" style="73" customWidth="1"/>
    <col min="54" max="54" width="11.21875" style="73" customWidth="1"/>
    <col min="55" max="55" width="18.33203125" style="73" customWidth="1"/>
    <col min="56" max="56" width="12.88671875" style="73" customWidth="1"/>
    <col min="57" max="58" width="13.21875" style="73" customWidth="1"/>
    <col min="59" max="59" width="10.88671875" style="73" customWidth="1"/>
    <col min="60" max="60" width="11.109375" style="73" customWidth="1"/>
    <col min="61" max="61" width="15.21875" style="73" customWidth="1"/>
    <col min="62" max="62" width="9.6640625" style="73"/>
    <col min="63" max="63" width="11" style="73" customWidth="1"/>
    <col min="64" max="64" width="10.77734375" style="73" customWidth="1"/>
    <col min="65" max="65" width="11.44140625" style="73" customWidth="1"/>
    <col min="66" max="66" width="8.109375" style="73" customWidth="1"/>
    <col min="67" max="257" width="9.6640625" style="73"/>
    <col min="258" max="258" width="6.44140625" style="73" customWidth="1"/>
    <col min="259" max="259" width="13.88671875" style="73" customWidth="1"/>
    <col min="260" max="260" width="11.88671875" style="73" customWidth="1"/>
    <col min="261" max="263" width="9.6640625" style="73"/>
    <col min="264" max="264" width="15.44140625" style="73" customWidth="1"/>
    <col min="265" max="265" width="16.21875" style="73" customWidth="1"/>
    <col min="266" max="277" width="9.6640625" style="73"/>
    <col min="278" max="278" width="12" style="73" customWidth="1"/>
    <col min="279" max="279" width="12.77734375" style="73" customWidth="1"/>
    <col min="280" max="280" width="11.109375" style="73" customWidth="1"/>
    <col min="281" max="281" width="12" style="73" customWidth="1"/>
    <col min="282" max="282" width="9.6640625" style="73"/>
    <col min="283" max="283" width="15.33203125" style="73" customWidth="1"/>
    <col min="284" max="284" width="15.21875" style="73" customWidth="1"/>
    <col min="285" max="285" width="21.44140625" style="73" customWidth="1"/>
    <col min="286" max="301" width="9.6640625" style="73"/>
    <col min="302" max="303" width="13.44140625" style="73" customWidth="1"/>
    <col min="304" max="304" width="9.6640625" style="73"/>
    <col min="305" max="305" width="13.88671875" style="73" customWidth="1"/>
    <col min="306" max="306" width="10.6640625" style="73" customWidth="1"/>
    <col min="307" max="307" width="17.33203125" style="73" customWidth="1"/>
    <col min="308" max="309" width="12.6640625" style="73" customWidth="1"/>
    <col min="310" max="310" width="11.21875" style="73" customWidth="1"/>
    <col min="311" max="311" width="18.33203125" style="73" customWidth="1"/>
    <col min="312" max="312" width="12.88671875" style="73" customWidth="1"/>
    <col min="313" max="314" width="13.21875" style="73" customWidth="1"/>
    <col min="315" max="315" width="10.88671875" style="73" customWidth="1"/>
    <col min="316" max="316" width="11.109375" style="73" customWidth="1"/>
    <col min="317" max="317" width="15.21875" style="73" customWidth="1"/>
    <col min="318" max="318" width="9.6640625" style="73"/>
    <col min="319" max="319" width="11" style="73" customWidth="1"/>
    <col min="320" max="320" width="10.77734375" style="73" customWidth="1"/>
    <col min="321" max="321" width="11.44140625" style="73" customWidth="1"/>
    <col min="322" max="322" width="4" style="73" customWidth="1"/>
    <col min="323" max="513" width="9.6640625" style="73"/>
    <col min="514" max="514" width="6.44140625" style="73" customWidth="1"/>
    <col min="515" max="515" width="13.88671875" style="73" customWidth="1"/>
    <col min="516" max="516" width="11.88671875" style="73" customWidth="1"/>
    <col min="517" max="519" width="9.6640625" style="73"/>
    <col min="520" max="520" width="15.44140625" style="73" customWidth="1"/>
    <col min="521" max="521" width="16.21875" style="73" customWidth="1"/>
    <col min="522" max="533" width="9.6640625" style="73"/>
    <col min="534" max="534" width="12" style="73" customWidth="1"/>
    <col min="535" max="535" width="12.77734375" style="73" customWidth="1"/>
    <col min="536" max="536" width="11.109375" style="73" customWidth="1"/>
    <col min="537" max="537" width="12" style="73" customWidth="1"/>
    <col min="538" max="538" width="9.6640625" style="73"/>
    <col min="539" max="539" width="15.33203125" style="73" customWidth="1"/>
    <col min="540" max="540" width="15.21875" style="73" customWidth="1"/>
    <col min="541" max="541" width="21.44140625" style="73" customWidth="1"/>
    <col min="542" max="557" width="9.6640625" style="73"/>
    <col min="558" max="559" width="13.44140625" style="73" customWidth="1"/>
    <col min="560" max="560" width="9.6640625" style="73"/>
    <col min="561" max="561" width="13.88671875" style="73" customWidth="1"/>
    <col min="562" max="562" width="10.6640625" style="73" customWidth="1"/>
    <col min="563" max="563" width="17.33203125" style="73" customWidth="1"/>
    <col min="564" max="565" width="12.6640625" style="73" customWidth="1"/>
    <col min="566" max="566" width="11.21875" style="73" customWidth="1"/>
    <col min="567" max="567" width="18.33203125" style="73" customWidth="1"/>
    <col min="568" max="568" width="12.88671875" style="73" customWidth="1"/>
    <col min="569" max="570" width="13.21875" style="73" customWidth="1"/>
    <col min="571" max="571" width="10.88671875" style="73" customWidth="1"/>
    <col min="572" max="572" width="11.109375" style="73" customWidth="1"/>
    <col min="573" max="573" width="15.21875" style="73" customWidth="1"/>
    <col min="574" max="574" width="9.6640625" style="73"/>
    <col min="575" max="575" width="11" style="73" customWidth="1"/>
    <col min="576" max="576" width="10.77734375" style="73" customWidth="1"/>
    <col min="577" max="577" width="11.44140625" style="73" customWidth="1"/>
    <col min="578" max="578" width="4" style="73" customWidth="1"/>
    <col min="579" max="769" width="9.6640625" style="73"/>
    <col min="770" max="770" width="6.44140625" style="73" customWidth="1"/>
    <col min="771" max="771" width="13.88671875" style="73" customWidth="1"/>
    <col min="772" max="772" width="11.88671875" style="73" customWidth="1"/>
    <col min="773" max="775" width="9.6640625" style="73"/>
    <col min="776" max="776" width="15.44140625" style="73" customWidth="1"/>
    <col min="777" max="777" width="16.21875" style="73" customWidth="1"/>
    <col min="778" max="789" width="9.6640625" style="73"/>
    <col min="790" max="790" width="12" style="73" customWidth="1"/>
    <col min="791" max="791" width="12.77734375" style="73" customWidth="1"/>
    <col min="792" max="792" width="11.109375" style="73" customWidth="1"/>
    <col min="793" max="793" width="12" style="73" customWidth="1"/>
    <col min="794" max="794" width="9.6640625" style="73"/>
    <col min="795" max="795" width="15.33203125" style="73" customWidth="1"/>
    <col min="796" max="796" width="15.21875" style="73" customWidth="1"/>
    <col min="797" max="797" width="21.44140625" style="73" customWidth="1"/>
    <col min="798" max="813" width="9.6640625" style="73"/>
    <col min="814" max="815" width="13.44140625" style="73" customWidth="1"/>
    <col min="816" max="816" width="9.6640625" style="73"/>
    <col min="817" max="817" width="13.88671875" style="73" customWidth="1"/>
    <col min="818" max="818" width="10.6640625" style="73" customWidth="1"/>
    <col min="819" max="819" width="17.33203125" style="73" customWidth="1"/>
    <col min="820" max="821" width="12.6640625" style="73" customWidth="1"/>
    <col min="822" max="822" width="11.21875" style="73" customWidth="1"/>
    <col min="823" max="823" width="18.33203125" style="73" customWidth="1"/>
    <col min="824" max="824" width="12.88671875" style="73" customWidth="1"/>
    <col min="825" max="826" width="13.21875" style="73" customWidth="1"/>
    <col min="827" max="827" width="10.88671875" style="73" customWidth="1"/>
    <col min="828" max="828" width="11.109375" style="73" customWidth="1"/>
    <col min="829" max="829" width="15.21875" style="73" customWidth="1"/>
    <col min="830" max="830" width="9.6640625" style="73"/>
    <col min="831" max="831" width="11" style="73" customWidth="1"/>
    <col min="832" max="832" width="10.77734375" style="73" customWidth="1"/>
    <col min="833" max="833" width="11.44140625" style="73" customWidth="1"/>
    <col min="834" max="834" width="4" style="73" customWidth="1"/>
    <col min="835" max="1025" width="9.6640625" style="73"/>
    <col min="1026" max="1026" width="6.44140625" style="73" customWidth="1"/>
    <col min="1027" max="1027" width="13.88671875" style="73" customWidth="1"/>
    <col min="1028" max="1028" width="11.88671875" style="73" customWidth="1"/>
    <col min="1029" max="1031" width="9.6640625" style="73"/>
    <col min="1032" max="1032" width="15.44140625" style="73" customWidth="1"/>
    <col min="1033" max="1033" width="16.21875" style="73" customWidth="1"/>
    <col min="1034" max="1045" width="9.6640625" style="73"/>
    <col min="1046" max="1046" width="12" style="73" customWidth="1"/>
    <col min="1047" max="1047" width="12.77734375" style="73" customWidth="1"/>
    <col min="1048" max="1048" width="11.109375" style="73" customWidth="1"/>
    <col min="1049" max="1049" width="12" style="73" customWidth="1"/>
    <col min="1050" max="1050" width="9.6640625" style="73"/>
    <col min="1051" max="1051" width="15.33203125" style="73" customWidth="1"/>
    <col min="1052" max="1052" width="15.21875" style="73" customWidth="1"/>
    <col min="1053" max="1053" width="21.44140625" style="73" customWidth="1"/>
    <col min="1054" max="1069" width="9.6640625" style="73"/>
    <col min="1070" max="1071" width="13.44140625" style="73" customWidth="1"/>
    <col min="1072" max="1072" width="9.6640625" style="73"/>
    <col min="1073" max="1073" width="13.88671875" style="73" customWidth="1"/>
    <col min="1074" max="1074" width="10.6640625" style="73" customWidth="1"/>
    <col min="1075" max="1075" width="17.33203125" style="73" customWidth="1"/>
    <col min="1076" max="1077" width="12.6640625" style="73" customWidth="1"/>
    <col min="1078" max="1078" width="11.21875" style="73" customWidth="1"/>
    <col min="1079" max="1079" width="18.33203125" style="73" customWidth="1"/>
    <col min="1080" max="1080" width="12.88671875" style="73" customWidth="1"/>
    <col min="1081" max="1082" width="13.21875" style="73" customWidth="1"/>
    <col min="1083" max="1083" width="10.88671875" style="73" customWidth="1"/>
    <col min="1084" max="1084" width="11.109375" style="73" customWidth="1"/>
    <col min="1085" max="1085" width="15.21875" style="73" customWidth="1"/>
    <col min="1086" max="1086" width="9.6640625" style="73"/>
    <col min="1087" max="1087" width="11" style="73" customWidth="1"/>
    <col min="1088" max="1088" width="10.77734375" style="73" customWidth="1"/>
    <col min="1089" max="1089" width="11.44140625" style="73" customWidth="1"/>
    <col min="1090" max="1090" width="4" style="73" customWidth="1"/>
    <col min="1091" max="1281" width="9.6640625" style="73"/>
    <col min="1282" max="1282" width="6.44140625" style="73" customWidth="1"/>
    <col min="1283" max="1283" width="13.88671875" style="73" customWidth="1"/>
    <col min="1284" max="1284" width="11.88671875" style="73" customWidth="1"/>
    <col min="1285" max="1287" width="9.6640625" style="73"/>
    <col min="1288" max="1288" width="15.44140625" style="73" customWidth="1"/>
    <col min="1289" max="1289" width="16.21875" style="73" customWidth="1"/>
    <col min="1290" max="1301" width="9.6640625" style="73"/>
    <col min="1302" max="1302" width="12" style="73" customWidth="1"/>
    <col min="1303" max="1303" width="12.77734375" style="73" customWidth="1"/>
    <col min="1304" max="1304" width="11.109375" style="73" customWidth="1"/>
    <col min="1305" max="1305" width="12" style="73" customWidth="1"/>
    <col min="1306" max="1306" width="9.6640625" style="73"/>
    <col min="1307" max="1307" width="15.33203125" style="73" customWidth="1"/>
    <col min="1308" max="1308" width="15.21875" style="73" customWidth="1"/>
    <col min="1309" max="1309" width="21.44140625" style="73" customWidth="1"/>
    <col min="1310" max="1325" width="9.6640625" style="73"/>
    <col min="1326" max="1327" width="13.44140625" style="73" customWidth="1"/>
    <col min="1328" max="1328" width="9.6640625" style="73"/>
    <col min="1329" max="1329" width="13.88671875" style="73" customWidth="1"/>
    <col min="1330" max="1330" width="10.6640625" style="73" customWidth="1"/>
    <col min="1331" max="1331" width="17.33203125" style="73" customWidth="1"/>
    <col min="1332" max="1333" width="12.6640625" style="73" customWidth="1"/>
    <col min="1334" max="1334" width="11.21875" style="73" customWidth="1"/>
    <col min="1335" max="1335" width="18.33203125" style="73" customWidth="1"/>
    <col min="1336" max="1336" width="12.88671875" style="73" customWidth="1"/>
    <col min="1337" max="1338" width="13.21875" style="73" customWidth="1"/>
    <col min="1339" max="1339" width="10.88671875" style="73" customWidth="1"/>
    <col min="1340" max="1340" width="11.109375" style="73" customWidth="1"/>
    <col min="1341" max="1341" width="15.21875" style="73" customWidth="1"/>
    <col min="1342" max="1342" width="9.6640625" style="73"/>
    <col min="1343" max="1343" width="11" style="73" customWidth="1"/>
    <col min="1344" max="1344" width="10.77734375" style="73" customWidth="1"/>
    <col min="1345" max="1345" width="11.44140625" style="73" customWidth="1"/>
    <col min="1346" max="1346" width="4" style="73" customWidth="1"/>
    <col min="1347" max="1537" width="9.6640625" style="73"/>
    <col min="1538" max="1538" width="6.44140625" style="73" customWidth="1"/>
    <col min="1539" max="1539" width="13.88671875" style="73" customWidth="1"/>
    <col min="1540" max="1540" width="11.88671875" style="73" customWidth="1"/>
    <col min="1541" max="1543" width="9.6640625" style="73"/>
    <col min="1544" max="1544" width="15.44140625" style="73" customWidth="1"/>
    <col min="1545" max="1545" width="16.21875" style="73" customWidth="1"/>
    <col min="1546" max="1557" width="9.6640625" style="73"/>
    <col min="1558" max="1558" width="12" style="73" customWidth="1"/>
    <col min="1559" max="1559" width="12.77734375" style="73" customWidth="1"/>
    <col min="1560" max="1560" width="11.109375" style="73" customWidth="1"/>
    <col min="1561" max="1561" width="12" style="73" customWidth="1"/>
    <col min="1562" max="1562" width="9.6640625" style="73"/>
    <col min="1563" max="1563" width="15.33203125" style="73" customWidth="1"/>
    <col min="1564" max="1564" width="15.21875" style="73" customWidth="1"/>
    <col min="1565" max="1565" width="21.44140625" style="73" customWidth="1"/>
    <col min="1566" max="1581" width="9.6640625" style="73"/>
    <col min="1582" max="1583" width="13.44140625" style="73" customWidth="1"/>
    <col min="1584" max="1584" width="9.6640625" style="73"/>
    <col min="1585" max="1585" width="13.88671875" style="73" customWidth="1"/>
    <col min="1586" max="1586" width="10.6640625" style="73" customWidth="1"/>
    <col min="1587" max="1587" width="17.33203125" style="73" customWidth="1"/>
    <col min="1588" max="1589" width="12.6640625" style="73" customWidth="1"/>
    <col min="1590" max="1590" width="11.21875" style="73" customWidth="1"/>
    <col min="1591" max="1591" width="18.33203125" style="73" customWidth="1"/>
    <col min="1592" max="1592" width="12.88671875" style="73" customWidth="1"/>
    <col min="1593" max="1594" width="13.21875" style="73" customWidth="1"/>
    <col min="1595" max="1595" width="10.88671875" style="73" customWidth="1"/>
    <col min="1596" max="1596" width="11.109375" style="73" customWidth="1"/>
    <col min="1597" max="1597" width="15.21875" style="73" customWidth="1"/>
    <col min="1598" max="1598" width="9.6640625" style="73"/>
    <col min="1599" max="1599" width="11" style="73" customWidth="1"/>
    <col min="1600" max="1600" width="10.77734375" style="73" customWidth="1"/>
    <col min="1601" max="1601" width="11.44140625" style="73" customWidth="1"/>
    <col min="1602" max="1602" width="4" style="73" customWidth="1"/>
    <col min="1603" max="1793" width="9.6640625" style="73"/>
    <col min="1794" max="1794" width="6.44140625" style="73" customWidth="1"/>
    <col min="1795" max="1795" width="13.88671875" style="73" customWidth="1"/>
    <col min="1796" max="1796" width="11.88671875" style="73" customWidth="1"/>
    <col min="1797" max="1799" width="9.6640625" style="73"/>
    <col min="1800" max="1800" width="15.44140625" style="73" customWidth="1"/>
    <col min="1801" max="1801" width="16.21875" style="73" customWidth="1"/>
    <col min="1802" max="1813" width="9.6640625" style="73"/>
    <col min="1814" max="1814" width="12" style="73" customWidth="1"/>
    <col min="1815" max="1815" width="12.77734375" style="73" customWidth="1"/>
    <col min="1816" max="1816" width="11.109375" style="73" customWidth="1"/>
    <col min="1817" max="1817" width="12" style="73" customWidth="1"/>
    <col min="1818" max="1818" width="9.6640625" style="73"/>
    <col min="1819" max="1819" width="15.33203125" style="73" customWidth="1"/>
    <col min="1820" max="1820" width="15.21875" style="73" customWidth="1"/>
    <col min="1821" max="1821" width="21.44140625" style="73" customWidth="1"/>
    <col min="1822" max="1837" width="9.6640625" style="73"/>
    <col min="1838" max="1839" width="13.44140625" style="73" customWidth="1"/>
    <col min="1840" max="1840" width="9.6640625" style="73"/>
    <col min="1841" max="1841" width="13.88671875" style="73" customWidth="1"/>
    <col min="1842" max="1842" width="10.6640625" style="73" customWidth="1"/>
    <col min="1843" max="1843" width="17.33203125" style="73" customWidth="1"/>
    <col min="1844" max="1845" width="12.6640625" style="73" customWidth="1"/>
    <col min="1846" max="1846" width="11.21875" style="73" customWidth="1"/>
    <col min="1847" max="1847" width="18.33203125" style="73" customWidth="1"/>
    <col min="1848" max="1848" width="12.88671875" style="73" customWidth="1"/>
    <col min="1849" max="1850" width="13.21875" style="73" customWidth="1"/>
    <col min="1851" max="1851" width="10.88671875" style="73" customWidth="1"/>
    <col min="1852" max="1852" width="11.109375" style="73" customWidth="1"/>
    <col min="1853" max="1853" width="15.21875" style="73" customWidth="1"/>
    <col min="1854" max="1854" width="9.6640625" style="73"/>
    <col min="1855" max="1855" width="11" style="73" customWidth="1"/>
    <col min="1856" max="1856" width="10.77734375" style="73" customWidth="1"/>
    <col min="1857" max="1857" width="11.44140625" style="73" customWidth="1"/>
    <col min="1858" max="1858" width="4" style="73" customWidth="1"/>
    <col min="1859" max="2049" width="9.6640625" style="73"/>
    <col min="2050" max="2050" width="6.44140625" style="73" customWidth="1"/>
    <col min="2051" max="2051" width="13.88671875" style="73" customWidth="1"/>
    <col min="2052" max="2052" width="11.88671875" style="73" customWidth="1"/>
    <col min="2053" max="2055" width="9.6640625" style="73"/>
    <col min="2056" max="2056" width="15.44140625" style="73" customWidth="1"/>
    <col min="2057" max="2057" width="16.21875" style="73" customWidth="1"/>
    <col min="2058" max="2069" width="9.6640625" style="73"/>
    <col min="2070" max="2070" width="12" style="73" customWidth="1"/>
    <col min="2071" max="2071" width="12.77734375" style="73" customWidth="1"/>
    <col min="2072" max="2072" width="11.109375" style="73" customWidth="1"/>
    <col min="2073" max="2073" width="12" style="73" customWidth="1"/>
    <col min="2074" max="2074" width="9.6640625" style="73"/>
    <col min="2075" max="2075" width="15.33203125" style="73" customWidth="1"/>
    <col min="2076" max="2076" width="15.21875" style="73" customWidth="1"/>
    <col min="2077" max="2077" width="21.44140625" style="73" customWidth="1"/>
    <col min="2078" max="2093" width="9.6640625" style="73"/>
    <col min="2094" max="2095" width="13.44140625" style="73" customWidth="1"/>
    <col min="2096" max="2096" width="9.6640625" style="73"/>
    <col min="2097" max="2097" width="13.88671875" style="73" customWidth="1"/>
    <col min="2098" max="2098" width="10.6640625" style="73" customWidth="1"/>
    <col min="2099" max="2099" width="17.33203125" style="73" customWidth="1"/>
    <col min="2100" max="2101" width="12.6640625" style="73" customWidth="1"/>
    <col min="2102" max="2102" width="11.21875" style="73" customWidth="1"/>
    <col min="2103" max="2103" width="18.33203125" style="73" customWidth="1"/>
    <col min="2104" max="2104" width="12.88671875" style="73" customWidth="1"/>
    <col min="2105" max="2106" width="13.21875" style="73" customWidth="1"/>
    <col min="2107" max="2107" width="10.88671875" style="73" customWidth="1"/>
    <col min="2108" max="2108" width="11.109375" style="73" customWidth="1"/>
    <col min="2109" max="2109" width="15.21875" style="73" customWidth="1"/>
    <col min="2110" max="2110" width="9.6640625" style="73"/>
    <col min="2111" max="2111" width="11" style="73" customWidth="1"/>
    <col min="2112" max="2112" width="10.77734375" style="73" customWidth="1"/>
    <col min="2113" max="2113" width="11.44140625" style="73" customWidth="1"/>
    <col min="2114" max="2114" width="4" style="73" customWidth="1"/>
    <col min="2115" max="2305" width="9.6640625" style="73"/>
    <col min="2306" max="2306" width="6.44140625" style="73" customWidth="1"/>
    <col min="2307" max="2307" width="13.88671875" style="73" customWidth="1"/>
    <col min="2308" max="2308" width="11.88671875" style="73" customWidth="1"/>
    <col min="2309" max="2311" width="9.6640625" style="73"/>
    <col min="2312" max="2312" width="15.44140625" style="73" customWidth="1"/>
    <col min="2313" max="2313" width="16.21875" style="73" customWidth="1"/>
    <col min="2314" max="2325" width="9.6640625" style="73"/>
    <col min="2326" max="2326" width="12" style="73" customWidth="1"/>
    <col min="2327" max="2327" width="12.77734375" style="73" customWidth="1"/>
    <col min="2328" max="2328" width="11.109375" style="73" customWidth="1"/>
    <col min="2329" max="2329" width="12" style="73" customWidth="1"/>
    <col min="2330" max="2330" width="9.6640625" style="73"/>
    <col min="2331" max="2331" width="15.33203125" style="73" customWidth="1"/>
    <col min="2332" max="2332" width="15.21875" style="73" customWidth="1"/>
    <col min="2333" max="2333" width="21.44140625" style="73" customWidth="1"/>
    <col min="2334" max="2349" width="9.6640625" style="73"/>
    <col min="2350" max="2351" width="13.44140625" style="73" customWidth="1"/>
    <col min="2352" max="2352" width="9.6640625" style="73"/>
    <col min="2353" max="2353" width="13.88671875" style="73" customWidth="1"/>
    <col min="2354" max="2354" width="10.6640625" style="73" customWidth="1"/>
    <col min="2355" max="2355" width="17.33203125" style="73" customWidth="1"/>
    <col min="2356" max="2357" width="12.6640625" style="73" customWidth="1"/>
    <col min="2358" max="2358" width="11.21875" style="73" customWidth="1"/>
    <col min="2359" max="2359" width="18.33203125" style="73" customWidth="1"/>
    <col min="2360" max="2360" width="12.88671875" style="73" customWidth="1"/>
    <col min="2361" max="2362" width="13.21875" style="73" customWidth="1"/>
    <col min="2363" max="2363" width="10.88671875" style="73" customWidth="1"/>
    <col min="2364" max="2364" width="11.109375" style="73" customWidth="1"/>
    <col min="2365" max="2365" width="15.21875" style="73" customWidth="1"/>
    <col min="2366" max="2366" width="9.6640625" style="73"/>
    <col min="2367" max="2367" width="11" style="73" customWidth="1"/>
    <col min="2368" max="2368" width="10.77734375" style="73" customWidth="1"/>
    <col min="2369" max="2369" width="11.44140625" style="73" customWidth="1"/>
    <col min="2370" max="2370" width="4" style="73" customWidth="1"/>
    <col min="2371" max="2561" width="9.6640625" style="73"/>
    <col min="2562" max="2562" width="6.44140625" style="73" customWidth="1"/>
    <col min="2563" max="2563" width="13.88671875" style="73" customWidth="1"/>
    <col min="2564" max="2564" width="11.88671875" style="73" customWidth="1"/>
    <col min="2565" max="2567" width="9.6640625" style="73"/>
    <col min="2568" max="2568" width="15.44140625" style="73" customWidth="1"/>
    <col min="2569" max="2569" width="16.21875" style="73" customWidth="1"/>
    <col min="2570" max="2581" width="9.6640625" style="73"/>
    <col min="2582" max="2582" width="12" style="73" customWidth="1"/>
    <col min="2583" max="2583" width="12.77734375" style="73" customWidth="1"/>
    <col min="2584" max="2584" width="11.109375" style="73" customWidth="1"/>
    <col min="2585" max="2585" width="12" style="73" customWidth="1"/>
    <col min="2586" max="2586" width="9.6640625" style="73"/>
    <col min="2587" max="2587" width="15.33203125" style="73" customWidth="1"/>
    <col min="2588" max="2588" width="15.21875" style="73" customWidth="1"/>
    <col min="2589" max="2589" width="21.44140625" style="73" customWidth="1"/>
    <col min="2590" max="2605" width="9.6640625" style="73"/>
    <col min="2606" max="2607" width="13.44140625" style="73" customWidth="1"/>
    <col min="2608" max="2608" width="9.6640625" style="73"/>
    <col min="2609" max="2609" width="13.88671875" style="73" customWidth="1"/>
    <col min="2610" max="2610" width="10.6640625" style="73" customWidth="1"/>
    <col min="2611" max="2611" width="17.33203125" style="73" customWidth="1"/>
    <col min="2612" max="2613" width="12.6640625" style="73" customWidth="1"/>
    <col min="2614" max="2614" width="11.21875" style="73" customWidth="1"/>
    <col min="2615" max="2615" width="18.33203125" style="73" customWidth="1"/>
    <col min="2616" max="2616" width="12.88671875" style="73" customWidth="1"/>
    <col min="2617" max="2618" width="13.21875" style="73" customWidth="1"/>
    <col min="2619" max="2619" width="10.88671875" style="73" customWidth="1"/>
    <col min="2620" max="2620" width="11.109375" style="73" customWidth="1"/>
    <col min="2621" max="2621" width="15.21875" style="73" customWidth="1"/>
    <col min="2622" max="2622" width="9.6640625" style="73"/>
    <col min="2623" max="2623" width="11" style="73" customWidth="1"/>
    <col min="2624" max="2624" width="10.77734375" style="73" customWidth="1"/>
    <col min="2625" max="2625" width="11.44140625" style="73" customWidth="1"/>
    <col min="2626" max="2626" width="4" style="73" customWidth="1"/>
    <col min="2627" max="2817" width="9.6640625" style="73"/>
    <col min="2818" max="2818" width="6.44140625" style="73" customWidth="1"/>
    <col min="2819" max="2819" width="13.88671875" style="73" customWidth="1"/>
    <col min="2820" max="2820" width="11.88671875" style="73" customWidth="1"/>
    <col min="2821" max="2823" width="9.6640625" style="73"/>
    <col min="2824" max="2824" width="15.44140625" style="73" customWidth="1"/>
    <col min="2825" max="2825" width="16.21875" style="73" customWidth="1"/>
    <col min="2826" max="2837" width="9.6640625" style="73"/>
    <col min="2838" max="2838" width="12" style="73" customWidth="1"/>
    <col min="2839" max="2839" width="12.77734375" style="73" customWidth="1"/>
    <col min="2840" max="2840" width="11.109375" style="73" customWidth="1"/>
    <col min="2841" max="2841" width="12" style="73" customWidth="1"/>
    <col min="2842" max="2842" width="9.6640625" style="73"/>
    <col min="2843" max="2843" width="15.33203125" style="73" customWidth="1"/>
    <col min="2844" max="2844" width="15.21875" style="73" customWidth="1"/>
    <col min="2845" max="2845" width="21.44140625" style="73" customWidth="1"/>
    <col min="2846" max="2861" width="9.6640625" style="73"/>
    <col min="2862" max="2863" width="13.44140625" style="73" customWidth="1"/>
    <col min="2864" max="2864" width="9.6640625" style="73"/>
    <col min="2865" max="2865" width="13.88671875" style="73" customWidth="1"/>
    <col min="2866" max="2866" width="10.6640625" style="73" customWidth="1"/>
    <col min="2867" max="2867" width="17.33203125" style="73" customWidth="1"/>
    <col min="2868" max="2869" width="12.6640625" style="73" customWidth="1"/>
    <col min="2870" max="2870" width="11.21875" style="73" customWidth="1"/>
    <col min="2871" max="2871" width="18.33203125" style="73" customWidth="1"/>
    <col min="2872" max="2872" width="12.88671875" style="73" customWidth="1"/>
    <col min="2873" max="2874" width="13.21875" style="73" customWidth="1"/>
    <col min="2875" max="2875" width="10.88671875" style="73" customWidth="1"/>
    <col min="2876" max="2876" width="11.109375" style="73" customWidth="1"/>
    <col min="2877" max="2877" width="15.21875" style="73" customWidth="1"/>
    <col min="2878" max="2878" width="9.6640625" style="73"/>
    <col min="2879" max="2879" width="11" style="73" customWidth="1"/>
    <col min="2880" max="2880" width="10.77734375" style="73" customWidth="1"/>
    <col min="2881" max="2881" width="11.44140625" style="73" customWidth="1"/>
    <col min="2882" max="2882" width="4" style="73" customWidth="1"/>
    <col min="2883" max="3073" width="9.6640625" style="73"/>
    <col min="3074" max="3074" width="6.44140625" style="73" customWidth="1"/>
    <col min="3075" max="3075" width="13.88671875" style="73" customWidth="1"/>
    <col min="3076" max="3076" width="11.88671875" style="73" customWidth="1"/>
    <col min="3077" max="3079" width="9.6640625" style="73"/>
    <col min="3080" max="3080" width="15.44140625" style="73" customWidth="1"/>
    <col min="3081" max="3081" width="16.21875" style="73" customWidth="1"/>
    <col min="3082" max="3093" width="9.6640625" style="73"/>
    <col min="3094" max="3094" width="12" style="73" customWidth="1"/>
    <col min="3095" max="3095" width="12.77734375" style="73" customWidth="1"/>
    <col min="3096" max="3096" width="11.109375" style="73" customWidth="1"/>
    <col min="3097" max="3097" width="12" style="73" customWidth="1"/>
    <col min="3098" max="3098" width="9.6640625" style="73"/>
    <col min="3099" max="3099" width="15.33203125" style="73" customWidth="1"/>
    <col min="3100" max="3100" width="15.21875" style="73" customWidth="1"/>
    <col min="3101" max="3101" width="21.44140625" style="73" customWidth="1"/>
    <col min="3102" max="3117" width="9.6640625" style="73"/>
    <col min="3118" max="3119" width="13.44140625" style="73" customWidth="1"/>
    <col min="3120" max="3120" width="9.6640625" style="73"/>
    <col min="3121" max="3121" width="13.88671875" style="73" customWidth="1"/>
    <col min="3122" max="3122" width="10.6640625" style="73" customWidth="1"/>
    <col min="3123" max="3123" width="17.33203125" style="73" customWidth="1"/>
    <col min="3124" max="3125" width="12.6640625" style="73" customWidth="1"/>
    <col min="3126" max="3126" width="11.21875" style="73" customWidth="1"/>
    <col min="3127" max="3127" width="18.33203125" style="73" customWidth="1"/>
    <col min="3128" max="3128" width="12.88671875" style="73" customWidth="1"/>
    <col min="3129" max="3130" width="13.21875" style="73" customWidth="1"/>
    <col min="3131" max="3131" width="10.88671875" style="73" customWidth="1"/>
    <col min="3132" max="3132" width="11.109375" style="73" customWidth="1"/>
    <col min="3133" max="3133" width="15.21875" style="73" customWidth="1"/>
    <col min="3134" max="3134" width="9.6640625" style="73"/>
    <col min="3135" max="3135" width="11" style="73" customWidth="1"/>
    <col min="3136" max="3136" width="10.77734375" style="73" customWidth="1"/>
    <col min="3137" max="3137" width="11.44140625" style="73" customWidth="1"/>
    <col min="3138" max="3138" width="4" style="73" customWidth="1"/>
    <col min="3139" max="3329" width="9.6640625" style="73"/>
    <col min="3330" max="3330" width="6.44140625" style="73" customWidth="1"/>
    <col min="3331" max="3331" width="13.88671875" style="73" customWidth="1"/>
    <col min="3332" max="3332" width="11.88671875" style="73" customWidth="1"/>
    <col min="3333" max="3335" width="9.6640625" style="73"/>
    <col min="3336" max="3336" width="15.44140625" style="73" customWidth="1"/>
    <col min="3337" max="3337" width="16.21875" style="73" customWidth="1"/>
    <col min="3338" max="3349" width="9.6640625" style="73"/>
    <col min="3350" max="3350" width="12" style="73" customWidth="1"/>
    <col min="3351" max="3351" width="12.77734375" style="73" customWidth="1"/>
    <col min="3352" max="3352" width="11.109375" style="73" customWidth="1"/>
    <col min="3353" max="3353" width="12" style="73" customWidth="1"/>
    <col min="3354" max="3354" width="9.6640625" style="73"/>
    <col min="3355" max="3355" width="15.33203125" style="73" customWidth="1"/>
    <col min="3356" max="3356" width="15.21875" style="73" customWidth="1"/>
    <col min="3357" max="3357" width="21.44140625" style="73" customWidth="1"/>
    <col min="3358" max="3373" width="9.6640625" style="73"/>
    <col min="3374" max="3375" width="13.44140625" style="73" customWidth="1"/>
    <col min="3376" max="3376" width="9.6640625" style="73"/>
    <col min="3377" max="3377" width="13.88671875" style="73" customWidth="1"/>
    <col min="3378" max="3378" width="10.6640625" style="73" customWidth="1"/>
    <col min="3379" max="3379" width="17.33203125" style="73" customWidth="1"/>
    <col min="3380" max="3381" width="12.6640625" style="73" customWidth="1"/>
    <col min="3382" max="3382" width="11.21875" style="73" customWidth="1"/>
    <col min="3383" max="3383" width="18.33203125" style="73" customWidth="1"/>
    <col min="3384" max="3384" width="12.88671875" style="73" customWidth="1"/>
    <col min="3385" max="3386" width="13.21875" style="73" customWidth="1"/>
    <col min="3387" max="3387" width="10.88671875" style="73" customWidth="1"/>
    <col min="3388" max="3388" width="11.109375" style="73" customWidth="1"/>
    <col min="3389" max="3389" width="15.21875" style="73" customWidth="1"/>
    <col min="3390" max="3390" width="9.6640625" style="73"/>
    <col min="3391" max="3391" width="11" style="73" customWidth="1"/>
    <col min="3392" max="3392" width="10.77734375" style="73" customWidth="1"/>
    <col min="3393" max="3393" width="11.44140625" style="73" customWidth="1"/>
    <col min="3394" max="3394" width="4" style="73" customWidth="1"/>
    <col min="3395" max="3585" width="9.6640625" style="73"/>
    <col min="3586" max="3586" width="6.44140625" style="73" customWidth="1"/>
    <col min="3587" max="3587" width="13.88671875" style="73" customWidth="1"/>
    <col min="3588" max="3588" width="11.88671875" style="73" customWidth="1"/>
    <col min="3589" max="3591" width="9.6640625" style="73"/>
    <col min="3592" max="3592" width="15.44140625" style="73" customWidth="1"/>
    <col min="3593" max="3593" width="16.21875" style="73" customWidth="1"/>
    <col min="3594" max="3605" width="9.6640625" style="73"/>
    <col min="3606" max="3606" width="12" style="73" customWidth="1"/>
    <col min="3607" max="3607" width="12.77734375" style="73" customWidth="1"/>
    <col min="3608" max="3608" width="11.109375" style="73" customWidth="1"/>
    <col min="3609" max="3609" width="12" style="73" customWidth="1"/>
    <col min="3610" max="3610" width="9.6640625" style="73"/>
    <col min="3611" max="3611" width="15.33203125" style="73" customWidth="1"/>
    <col min="3612" max="3612" width="15.21875" style="73" customWidth="1"/>
    <col min="3613" max="3613" width="21.44140625" style="73" customWidth="1"/>
    <col min="3614" max="3629" width="9.6640625" style="73"/>
    <col min="3630" max="3631" width="13.44140625" style="73" customWidth="1"/>
    <col min="3632" max="3632" width="9.6640625" style="73"/>
    <col min="3633" max="3633" width="13.88671875" style="73" customWidth="1"/>
    <col min="3634" max="3634" width="10.6640625" style="73" customWidth="1"/>
    <col min="3635" max="3635" width="17.33203125" style="73" customWidth="1"/>
    <col min="3636" max="3637" width="12.6640625" style="73" customWidth="1"/>
    <col min="3638" max="3638" width="11.21875" style="73" customWidth="1"/>
    <col min="3639" max="3639" width="18.33203125" style="73" customWidth="1"/>
    <col min="3640" max="3640" width="12.88671875" style="73" customWidth="1"/>
    <col min="3641" max="3642" width="13.21875" style="73" customWidth="1"/>
    <col min="3643" max="3643" width="10.88671875" style="73" customWidth="1"/>
    <col min="3644" max="3644" width="11.109375" style="73" customWidth="1"/>
    <col min="3645" max="3645" width="15.21875" style="73" customWidth="1"/>
    <col min="3646" max="3646" width="9.6640625" style="73"/>
    <col min="3647" max="3647" width="11" style="73" customWidth="1"/>
    <col min="3648" max="3648" width="10.77734375" style="73" customWidth="1"/>
    <col min="3649" max="3649" width="11.44140625" style="73" customWidth="1"/>
    <col min="3650" max="3650" width="4" style="73" customWidth="1"/>
    <col min="3651" max="3841" width="9.6640625" style="73"/>
    <col min="3842" max="3842" width="6.44140625" style="73" customWidth="1"/>
    <col min="3843" max="3843" width="13.88671875" style="73" customWidth="1"/>
    <col min="3844" max="3844" width="11.88671875" style="73" customWidth="1"/>
    <col min="3845" max="3847" width="9.6640625" style="73"/>
    <col min="3848" max="3848" width="15.44140625" style="73" customWidth="1"/>
    <col min="3849" max="3849" width="16.21875" style="73" customWidth="1"/>
    <col min="3850" max="3861" width="9.6640625" style="73"/>
    <col min="3862" max="3862" width="12" style="73" customWidth="1"/>
    <col min="3863" max="3863" width="12.77734375" style="73" customWidth="1"/>
    <col min="3864" max="3864" width="11.109375" style="73" customWidth="1"/>
    <col min="3865" max="3865" width="12" style="73" customWidth="1"/>
    <col min="3866" max="3866" width="9.6640625" style="73"/>
    <col min="3867" max="3867" width="15.33203125" style="73" customWidth="1"/>
    <col min="3868" max="3868" width="15.21875" style="73" customWidth="1"/>
    <col min="3869" max="3869" width="21.44140625" style="73" customWidth="1"/>
    <col min="3870" max="3885" width="9.6640625" style="73"/>
    <col min="3886" max="3887" width="13.44140625" style="73" customWidth="1"/>
    <col min="3888" max="3888" width="9.6640625" style="73"/>
    <col min="3889" max="3889" width="13.88671875" style="73" customWidth="1"/>
    <col min="3890" max="3890" width="10.6640625" style="73" customWidth="1"/>
    <col min="3891" max="3891" width="17.33203125" style="73" customWidth="1"/>
    <col min="3892" max="3893" width="12.6640625" style="73" customWidth="1"/>
    <col min="3894" max="3894" width="11.21875" style="73" customWidth="1"/>
    <col min="3895" max="3895" width="18.33203125" style="73" customWidth="1"/>
    <col min="3896" max="3896" width="12.88671875" style="73" customWidth="1"/>
    <col min="3897" max="3898" width="13.21875" style="73" customWidth="1"/>
    <col min="3899" max="3899" width="10.88671875" style="73" customWidth="1"/>
    <col min="3900" max="3900" width="11.109375" style="73" customWidth="1"/>
    <col min="3901" max="3901" width="15.21875" style="73" customWidth="1"/>
    <col min="3902" max="3902" width="9.6640625" style="73"/>
    <col min="3903" max="3903" width="11" style="73" customWidth="1"/>
    <col min="3904" max="3904" width="10.77734375" style="73" customWidth="1"/>
    <col min="3905" max="3905" width="11.44140625" style="73" customWidth="1"/>
    <col min="3906" max="3906" width="4" style="73" customWidth="1"/>
    <col min="3907" max="4097" width="9.6640625" style="73"/>
    <col min="4098" max="4098" width="6.44140625" style="73" customWidth="1"/>
    <col min="4099" max="4099" width="13.88671875" style="73" customWidth="1"/>
    <col min="4100" max="4100" width="11.88671875" style="73" customWidth="1"/>
    <col min="4101" max="4103" width="9.6640625" style="73"/>
    <col min="4104" max="4104" width="15.44140625" style="73" customWidth="1"/>
    <col min="4105" max="4105" width="16.21875" style="73" customWidth="1"/>
    <col min="4106" max="4117" width="9.6640625" style="73"/>
    <col min="4118" max="4118" width="12" style="73" customWidth="1"/>
    <col min="4119" max="4119" width="12.77734375" style="73" customWidth="1"/>
    <col min="4120" max="4120" width="11.109375" style="73" customWidth="1"/>
    <col min="4121" max="4121" width="12" style="73" customWidth="1"/>
    <col min="4122" max="4122" width="9.6640625" style="73"/>
    <col min="4123" max="4123" width="15.33203125" style="73" customWidth="1"/>
    <col min="4124" max="4124" width="15.21875" style="73" customWidth="1"/>
    <col min="4125" max="4125" width="21.44140625" style="73" customWidth="1"/>
    <col min="4126" max="4141" width="9.6640625" style="73"/>
    <col min="4142" max="4143" width="13.44140625" style="73" customWidth="1"/>
    <col min="4144" max="4144" width="9.6640625" style="73"/>
    <col min="4145" max="4145" width="13.88671875" style="73" customWidth="1"/>
    <col min="4146" max="4146" width="10.6640625" style="73" customWidth="1"/>
    <col min="4147" max="4147" width="17.33203125" style="73" customWidth="1"/>
    <col min="4148" max="4149" width="12.6640625" style="73" customWidth="1"/>
    <col min="4150" max="4150" width="11.21875" style="73" customWidth="1"/>
    <col min="4151" max="4151" width="18.33203125" style="73" customWidth="1"/>
    <col min="4152" max="4152" width="12.88671875" style="73" customWidth="1"/>
    <col min="4153" max="4154" width="13.21875" style="73" customWidth="1"/>
    <col min="4155" max="4155" width="10.88671875" style="73" customWidth="1"/>
    <col min="4156" max="4156" width="11.109375" style="73" customWidth="1"/>
    <col min="4157" max="4157" width="15.21875" style="73" customWidth="1"/>
    <col min="4158" max="4158" width="9.6640625" style="73"/>
    <col min="4159" max="4159" width="11" style="73" customWidth="1"/>
    <col min="4160" max="4160" width="10.77734375" style="73" customWidth="1"/>
    <col min="4161" max="4161" width="11.44140625" style="73" customWidth="1"/>
    <col min="4162" max="4162" width="4" style="73" customWidth="1"/>
    <col min="4163" max="4353" width="9.6640625" style="73"/>
    <col min="4354" max="4354" width="6.44140625" style="73" customWidth="1"/>
    <col min="4355" max="4355" width="13.88671875" style="73" customWidth="1"/>
    <col min="4356" max="4356" width="11.88671875" style="73" customWidth="1"/>
    <col min="4357" max="4359" width="9.6640625" style="73"/>
    <col min="4360" max="4360" width="15.44140625" style="73" customWidth="1"/>
    <col min="4361" max="4361" width="16.21875" style="73" customWidth="1"/>
    <col min="4362" max="4373" width="9.6640625" style="73"/>
    <col min="4374" max="4374" width="12" style="73" customWidth="1"/>
    <col min="4375" max="4375" width="12.77734375" style="73" customWidth="1"/>
    <col min="4376" max="4376" width="11.109375" style="73" customWidth="1"/>
    <col min="4377" max="4377" width="12" style="73" customWidth="1"/>
    <col min="4378" max="4378" width="9.6640625" style="73"/>
    <col min="4379" max="4379" width="15.33203125" style="73" customWidth="1"/>
    <col min="4380" max="4380" width="15.21875" style="73" customWidth="1"/>
    <col min="4381" max="4381" width="21.44140625" style="73" customWidth="1"/>
    <col min="4382" max="4397" width="9.6640625" style="73"/>
    <col min="4398" max="4399" width="13.44140625" style="73" customWidth="1"/>
    <col min="4400" max="4400" width="9.6640625" style="73"/>
    <col min="4401" max="4401" width="13.88671875" style="73" customWidth="1"/>
    <col min="4402" max="4402" width="10.6640625" style="73" customWidth="1"/>
    <col min="4403" max="4403" width="17.33203125" style="73" customWidth="1"/>
    <col min="4404" max="4405" width="12.6640625" style="73" customWidth="1"/>
    <col min="4406" max="4406" width="11.21875" style="73" customWidth="1"/>
    <col min="4407" max="4407" width="18.33203125" style="73" customWidth="1"/>
    <col min="4408" max="4408" width="12.88671875" style="73" customWidth="1"/>
    <col min="4409" max="4410" width="13.21875" style="73" customWidth="1"/>
    <col min="4411" max="4411" width="10.88671875" style="73" customWidth="1"/>
    <col min="4412" max="4412" width="11.109375" style="73" customWidth="1"/>
    <col min="4413" max="4413" width="15.21875" style="73" customWidth="1"/>
    <col min="4414" max="4414" width="9.6640625" style="73"/>
    <col min="4415" max="4415" width="11" style="73" customWidth="1"/>
    <col min="4416" max="4416" width="10.77734375" style="73" customWidth="1"/>
    <col min="4417" max="4417" width="11.44140625" style="73" customWidth="1"/>
    <col min="4418" max="4418" width="4" style="73" customWidth="1"/>
    <col min="4419" max="4609" width="9.6640625" style="73"/>
    <col min="4610" max="4610" width="6.44140625" style="73" customWidth="1"/>
    <col min="4611" max="4611" width="13.88671875" style="73" customWidth="1"/>
    <col min="4612" max="4612" width="11.88671875" style="73" customWidth="1"/>
    <col min="4613" max="4615" width="9.6640625" style="73"/>
    <col min="4616" max="4616" width="15.44140625" style="73" customWidth="1"/>
    <col min="4617" max="4617" width="16.21875" style="73" customWidth="1"/>
    <col min="4618" max="4629" width="9.6640625" style="73"/>
    <col min="4630" max="4630" width="12" style="73" customWidth="1"/>
    <col min="4631" max="4631" width="12.77734375" style="73" customWidth="1"/>
    <col min="4632" max="4632" width="11.109375" style="73" customWidth="1"/>
    <col min="4633" max="4633" width="12" style="73" customWidth="1"/>
    <col min="4634" max="4634" width="9.6640625" style="73"/>
    <col min="4635" max="4635" width="15.33203125" style="73" customWidth="1"/>
    <col min="4636" max="4636" width="15.21875" style="73" customWidth="1"/>
    <col min="4637" max="4637" width="21.44140625" style="73" customWidth="1"/>
    <col min="4638" max="4653" width="9.6640625" style="73"/>
    <col min="4654" max="4655" width="13.44140625" style="73" customWidth="1"/>
    <col min="4656" max="4656" width="9.6640625" style="73"/>
    <col min="4657" max="4657" width="13.88671875" style="73" customWidth="1"/>
    <col min="4658" max="4658" width="10.6640625" style="73" customWidth="1"/>
    <col min="4659" max="4659" width="17.33203125" style="73" customWidth="1"/>
    <col min="4660" max="4661" width="12.6640625" style="73" customWidth="1"/>
    <col min="4662" max="4662" width="11.21875" style="73" customWidth="1"/>
    <col min="4663" max="4663" width="18.33203125" style="73" customWidth="1"/>
    <col min="4664" max="4664" width="12.88671875" style="73" customWidth="1"/>
    <col min="4665" max="4666" width="13.21875" style="73" customWidth="1"/>
    <col min="4667" max="4667" width="10.88671875" style="73" customWidth="1"/>
    <col min="4668" max="4668" width="11.109375" style="73" customWidth="1"/>
    <col min="4669" max="4669" width="15.21875" style="73" customWidth="1"/>
    <col min="4670" max="4670" width="9.6640625" style="73"/>
    <col min="4671" max="4671" width="11" style="73" customWidth="1"/>
    <col min="4672" max="4672" width="10.77734375" style="73" customWidth="1"/>
    <col min="4673" max="4673" width="11.44140625" style="73" customWidth="1"/>
    <col min="4674" max="4674" width="4" style="73" customWidth="1"/>
    <col min="4675" max="4865" width="9.6640625" style="73"/>
    <col min="4866" max="4866" width="6.44140625" style="73" customWidth="1"/>
    <col min="4867" max="4867" width="13.88671875" style="73" customWidth="1"/>
    <col min="4868" max="4868" width="11.88671875" style="73" customWidth="1"/>
    <col min="4869" max="4871" width="9.6640625" style="73"/>
    <col min="4872" max="4872" width="15.44140625" style="73" customWidth="1"/>
    <col min="4873" max="4873" width="16.21875" style="73" customWidth="1"/>
    <col min="4874" max="4885" width="9.6640625" style="73"/>
    <col min="4886" max="4886" width="12" style="73" customWidth="1"/>
    <col min="4887" max="4887" width="12.77734375" style="73" customWidth="1"/>
    <col min="4888" max="4888" width="11.109375" style="73" customWidth="1"/>
    <col min="4889" max="4889" width="12" style="73" customWidth="1"/>
    <col min="4890" max="4890" width="9.6640625" style="73"/>
    <col min="4891" max="4891" width="15.33203125" style="73" customWidth="1"/>
    <col min="4892" max="4892" width="15.21875" style="73" customWidth="1"/>
    <col min="4893" max="4893" width="21.44140625" style="73" customWidth="1"/>
    <col min="4894" max="4909" width="9.6640625" style="73"/>
    <col min="4910" max="4911" width="13.44140625" style="73" customWidth="1"/>
    <col min="4912" max="4912" width="9.6640625" style="73"/>
    <col min="4913" max="4913" width="13.88671875" style="73" customWidth="1"/>
    <col min="4914" max="4914" width="10.6640625" style="73" customWidth="1"/>
    <col min="4915" max="4915" width="17.33203125" style="73" customWidth="1"/>
    <col min="4916" max="4917" width="12.6640625" style="73" customWidth="1"/>
    <col min="4918" max="4918" width="11.21875" style="73" customWidth="1"/>
    <col min="4919" max="4919" width="18.33203125" style="73" customWidth="1"/>
    <col min="4920" max="4920" width="12.88671875" style="73" customWidth="1"/>
    <col min="4921" max="4922" width="13.21875" style="73" customWidth="1"/>
    <col min="4923" max="4923" width="10.88671875" style="73" customWidth="1"/>
    <col min="4924" max="4924" width="11.109375" style="73" customWidth="1"/>
    <col min="4925" max="4925" width="15.21875" style="73" customWidth="1"/>
    <col min="4926" max="4926" width="9.6640625" style="73"/>
    <col min="4927" max="4927" width="11" style="73" customWidth="1"/>
    <col min="4928" max="4928" width="10.77734375" style="73" customWidth="1"/>
    <col min="4929" max="4929" width="11.44140625" style="73" customWidth="1"/>
    <col min="4930" max="4930" width="4" style="73" customWidth="1"/>
    <col min="4931" max="5121" width="9.6640625" style="73"/>
    <col min="5122" max="5122" width="6.44140625" style="73" customWidth="1"/>
    <col min="5123" max="5123" width="13.88671875" style="73" customWidth="1"/>
    <col min="5124" max="5124" width="11.88671875" style="73" customWidth="1"/>
    <col min="5125" max="5127" width="9.6640625" style="73"/>
    <col min="5128" max="5128" width="15.44140625" style="73" customWidth="1"/>
    <col min="5129" max="5129" width="16.21875" style="73" customWidth="1"/>
    <col min="5130" max="5141" width="9.6640625" style="73"/>
    <col min="5142" max="5142" width="12" style="73" customWidth="1"/>
    <col min="5143" max="5143" width="12.77734375" style="73" customWidth="1"/>
    <col min="5144" max="5144" width="11.109375" style="73" customWidth="1"/>
    <col min="5145" max="5145" width="12" style="73" customWidth="1"/>
    <col min="5146" max="5146" width="9.6640625" style="73"/>
    <col min="5147" max="5147" width="15.33203125" style="73" customWidth="1"/>
    <col min="5148" max="5148" width="15.21875" style="73" customWidth="1"/>
    <col min="5149" max="5149" width="21.44140625" style="73" customWidth="1"/>
    <col min="5150" max="5165" width="9.6640625" style="73"/>
    <col min="5166" max="5167" width="13.44140625" style="73" customWidth="1"/>
    <col min="5168" max="5168" width="9.6640625" style="73"/>
    <col min="5169" max="5169" width="13.88671875" style="73" customWidth="1"/>
    <col min="5170" max="5170" width="10.6640625" style="73" customWidth="1"/>
    <col min="5171" max="5171" width="17.33203125" style="73" customWidth="1"/>
    <col min="5172" max="5173" width="12.6640625" style="73" customWidth="1"/>
    <col min="5174" max="5174" width="11.21875" style="73" customWidth="1"/>
    <col min="5175" max="5175" width="18.33203125" style="73" customWidth="1"/>
    <col min="5176" max="5176" width="12.88671875" style="73" customWidth="1"/>
    <col min="5177" max="5178" width="13.21875" style="73" customWidth="1"/>
    <col min="5179" max="5179" width="10.88671875" style="73" customWidth="1"/>
    <col min="5180" max="5180" width="11.109375" style="73" customWidth="1"/>
    <col min="5181" max="5181" width="15.21875" style="73" customWidth="1"/>
    <col min="5182" max="5182" width="9.6640625" style="73"/>
    <col min="5183" max="5183" width="11" style="73" customWidth="1"/>
    <col min="5184" max="5184" width="10.77734375" style="73" customWidth="1"/>
    <col min="5185" max="5185" width="11.44140625" style="73" customWidth="1"/>
    <col min="5186" max="5186" width="4" style="73" customWidth="1"/>
    <col min="5187" max="5377" width="9.6640625" style="73"/>
    <col min="5378" max="5378" width="6.44140625" style="73" customWidth="1"/>
    <col min="5379" max="5379" width="13.88671875" style="73" customWidth="1"/>
    <col min="5380" max="5380" width="11.88671875" style="73" customWidth="1"/>
    <col min="5381" max="5383" width="9.6640625" style="73"/>
    <col min="5384" max="5384" width="15.44140625" style="73" customWidth="1"/>
    <col min="5385" max="5385" width="16.21875" style="73" customWidth="1"/>
    <col min="5386" max="5397" width="9.6640625" style="73"/>
    <col min="5398" max="5398" width="12" style="73" customWidth="1"/>
    <col min="5399" max="5399" width="12.77734375" style="73" customWidth="1"/>
    <col min="5400" max="5400" width="11.109375" style="73" customWidth="1"/>
    <col min="5401" max="5401" width="12" style="73" customWidth="1"/>
    <col min="5402" max="5402" width="9.6640625" style="73"/>
    <col min="5403" max="5403" width="15.33203125" style="73" customWidth="1"/>
    <col min="5404" max="5404" width="15.21875" style="73" customWidth="1"/>
    <col min="5405" max="5405" width="21.44140625" style="73" customWidth="1"/>
    <col min="5406" max="5421" width="9.6640625" style="73"/>
    <col min="5422" max="5423" width="13.44140625" style="73" customWidth="1"/>
    <col min="5424" max="5424" width="9.6640625" style="73"/>
    <col min="5425" max="5425" width="13.88671875" style="73" customWidth="1"/>
    <col min="5426" max="5426" width="10.6640625" style="73" customWidth="1"/>
    <col min="5427" max="5427" width="17.33203125" style="73" customWidth="1"/>
    <col min="5428" max="5429" width="12.6640625" style="73" customWidth="1"/>
    <col min="5430" max="5430" width="11.21875" style="73" customWidth="1"/>
    <col min="5431" max="5431" width="18.33203125" style="73" customWidth="1"/>
    <col min="5432" max="5432" width="12.88671875" style="73" customWidth="1"/>
    <col min="5433" max="5434" width="13.21875" style="73" customWidth="1"/>
    <col min="5435" max="5435" width="10.88671875" style="73" customWidth="1"/>
    <col min="5436" max="5436" width="11.109375" style="73" customWidth="1"/>
    <col min="5437" max="5437" width="15.21875" style="73" customWidth="1"/>
    <col min="5438" max="5438" width="9.6640625" style="73"/>
    <col min="5439" max="5439" width="11" style="73" customWidth="1"/>
    <col min="5440" max="5440" width="10.77734375" style="73" customWidth="1"/>
    <col min="5441" max="5441" width="11.44140625" style="73" customWidth="1"/>
    <col min="5442" max="5442" width="4" style="73" customWidth="1"/>
    <col min="5443" max="5633" width="9.6640625" style="73"/>
    <col min="5634" max="5634" width="6.44140625" style="73" customWidth="1"/>
    <col min="5635" max="5635" width="13.88671875" style="73" customWidth="1"/>
    <col min="5636" max="5636" width="11.88671875" style="73" customWidth="1"/>
    <col min="5637" max="5639" width="9.6640625" style="73"/>
    <col min="5640" max="5640" width="15.44140625" style="73" customWidth="1"/>
    <col min="5641" max="5641" width="16.21875" style="73" customWidth="1"/>
    <col min="5642" max="5653" width="9.6640625" style="73"/>
    <col min="5654" max="5654" width="12" style="73" customWidth="1"/>
    <col min="5655" max="5655" width="12.77734375" style="73" customWidth="1"/>
    <col min="5656" max="5656" width="11.109375" style="73" customWidth="1"/>
    <col min="5657" max="5657" width="12" style="73" customWidth="1"/>
    <col min="5658" max="5658" width="9.6640625" style="73"/>
    <col min="5659" max="5659" width="15.33203125" style="73" customWidth="1"/>
    <col min="5660" max="5660" width="15.21875" style="73" customWidth="1"/>
    <col min="5661" max="5661" width="21.44140625" style="73" customWidth="1"/>
    <col min="5662" max="5677" width="9.6640625" style="73"/>
    <col min="5678" max="5679" width="13.44140625" style="73" customWidth="1"/>
    <col min="5680" max="5680" width="9.6640625" style="73"/>
    <col min="5681" max="5681" width="13.88671875" style="73" customWidth="1"/>
    <col min="5682" max="5682" width="10.6640625" style="73" customWidth="1"/>
    <col min="5683" max="5683" width="17.33203125" style="73" customWidth="1"/>
    <col min="5684" max="5685" width="12.6640625" style="73" customWidth="1"/>
    <col min="5686" max="5686" width="11.21875" style="73" customWidth="1"/>
    <col min="5687" max="5687" width="18.33203125" style="73" customWidth="1"/>
    <col min="5688" max="5688" width="12.88671875" style="73" customWidth="1"/>
    <col min="5689" max="5690" width="13.21875" style="73" customWidth="1"/>
    <col min="5691" max="5691" width="10.88671875" style="73" customWidth="1"/>
    <col min="5692" max="5692" width="11.109375" style="73" customWidth="1"/>
    <col min="5693" max="5693" width="15.21875" style="73" customWidth="1"/>
    <col min="5694" max="5694" width="9.6640625" style="73"/>
    <col min="5695" max="5695" width="11" style="73" customWidth="1"/>
    <col min="5696" max="5696" width="10.77734375" style="73" customWidth="1"/>
    <col min="5697" max="5697" width="11.44140625" style="73" customWidth="1"/>
    <col min="5698" max="5698" width="4" style="73" customWidth="1"/>
    <col min="5699" max="5889" width="9.6640625" style="73"/>
    <col min="5890" max="5890" width="6.44140625" style="73" customWidth="1"/>
    <col min="5891" max="5891" width="13.88671875" style="73" customWidth="1"/>
    <col min="5892" max="5892" width="11.88671875" style="73" customWidth="1"/>
    <col min="5893" max="5895" width="9.6640625" style="73"/>
    <col min="5896" max="5896" width="15.44140625" style="73" customWidth="1"/>
    <col min="5897" max="5897" width="16.21875" style="73" customWidth="1"/>
    <col min="5898" max="5909" width="9.6640625" style="73"/>
    <col min="5910" max="5910" width="12" style="73" customWidth="1"/>
    <col min="5911" max="5911" width="12.77734375" style="73" customWidth="1"/>
    <col min="5912" max="5912" width="11.109375" style="73" customWidth="1"/>
    <col min="5913" max="5913" width="12" style="73" customWidth="1"/>
    <col min="5914" max="5914" width="9.6640625" style="73"/>
    <col min="5915" max="5915" width="15.33203125" style="73" customWidth="1"/>
    <col min="5916" max="5916" width="15.21875" style="73" customWidth="1"/>
    <col min="5917" max="5917" width="21.44140625" style="73" customWidth="1"/>
    <col min="5918" max="5933" width="9.6640625" style="73"/>
    <col min="5934" max="5935" width="13.44140625" style="73" customWidth="1"/>
    <col min="5936" max="5936" width="9.6640625" style="73"/>
    <col min="5937" max="5937" width="13.88671875" style="73" customWidth="1"/>
    <col min="5938" max="5938" width="10.6640625" style="73" customWidth="1"/>
    <col min="5939" max="5939" width="17.33203125" style="73" customWidth="1"/>
    <col min="5940" max="5941" width="12.6640625" style="73" customWidth="1"/>
    <col min="5942" max="5942" width="11.21875" style="73" customWidth="1"/>
    <col min="5943" max="5943" width="18.33203125" style="73" customWidth="1"/>
    <col min="5944" max="5944" width="12.88671875" style="73" customWidth="1"/>
    <col min="5945" max="5946" width="13.21875" style="73" customWidth="1"/>
    <col min="5947" max="5947" width="10.88671875" style="73" customWidth="1"/>
    <col min="5948" max="5948" width="11.109375" style="73" customWidth="1"/>
    <col min="5949" max="5949" width="15.21875" style="73" customWidth="1"/>
    <col min="5950" max="5950" width="9.6640625" style="73"/>
    <col min="5951" max="5951" width="11" style="73" customWidth="1"/>
    <col min="5952" max="5952" width="10.77734375" style="73" customWidth="1"/>
    <col min="5953" max="5953" width="11.44140625" style="73" customWidth="1"/>
    <col min="5954" max="5954" width="4" style="73" customWidth="1"/>
    <col min="5955" max="6145" width="9.6640625" style="73"/>
    <col min="6146" max="6146" width="6.44140625" style="73" customWidth="1"/>
    <col min="6147" max="6147" width="13.88671875" style="73" customWidth="1"/>
    <col min="6148" max="6148" width="11.88671875" style="73" customWidth="1"/>
    <col min="6149" max="6151" width="9.6640625" style="73"/>
    <col min="6152" max="6152" width="15.44140625" style="73" customWidth="1"/>
    <col min="6153" max="6153" width="16.21875" style="73" customWidth="1"/>
    <col min="6154" max="6165" width="9.6640625" style="73"/>
    <col min="6166" max="6166" width="12" style="73" customWidth="1"/>
    <col min="6167" max="6167" width="12.77734375" style="73" customWidth="1"/>
    <col min="6168" max="6168" width="11.109375" style="73" customWidth="1"/>
    <col min="6169" max="6169" width="12" style="73" customWidth="1"/>
    <col min="6170" max="6170" width="9.6640625" style="73"/>
    <col min="6171" max="6171" width="15.33203125" style="73" customWidth="1"/>
    <col min="6172" max="6172" width="15.21875" style="73" customWidth="1"/>
    <col min="6173" max="6173" width="21.44140625" style="73" customWidth="1"/>
    <col min="6174" max="6189" width="9.6640625" style="73"/>
    <col min="6190" max="6191" width="13.44140625" style="73" customWidth="1"/>
    <col min="6192" max="6192" width="9.6640625" style="73"/>
    <col min="6193" max="6193" width="13.88671875" style="73" customWidth="1"/>
    <col min="6194" max="6194" width="10.6640625" style="73" customWidth="1"/>
    <col min="6195" max="6195" width="17.33203125" style="73" customWidth="1"/>
    <col min="6196" max="6197" width="12.6640625" style="73" customWidth="1"/>
    <col min="6198" max="6198" width="11.21875" style="73" customWidth="1"/>
    <col min="6199" max="6199" width="18.33203125" style="73" customWidth="1"/>
    <col min="6200" max="6200" width="12.88671875" style="73" customWidth="1"/>
    <col min="6201" max="6202" width="13.21875" style="73" customWidth="1"/>
    <col min="6203" max="6203" width="10.88671875" style="73" customWidth="1"/>
    <col min="6204" max="6204" width="11.109375" style="73" customWidth="1"/>
    <col min="6205" max="6205" width="15.21875" style="73" customWidth="1"/>
    <col min="6206" max="6206" width="9.6640625" style="73"/>
    <col min="6207" max="6207" width="11" style="73" customWidth="1"/>
    <col min="6208" max="6208" width="10.77734375" style="73" customWidth="1"/>
    <col min="6209" max="6209" width="11.44140625" style="73" customWidth="1"/>
    <col min="6210" max="6210" width="4" style="73" customWidth="1"/>
    <col min="6211" max="6401" width="9.6640625" style="73"/>
    <col min="6402" max="6402" width="6.44140625" style="73" customWidth="1"/>
    <col min="6403" max="6403" width="13.88671875" style="73" customWidth="1"/>
    <col min="6404" max="6404" width="11.88671875" style="73" customWidth="1"/>
    <col min="6405" max="6407" width="9.6640625" style="73"/>
    <col min="6408" max="6408" width="15.44140625" style="73" customWidth="1"/>
    <col min="6409" max="6409" width="16.21875" style="73" customWidth="1"/>
    <col min="6410" max="6421" width="9.6640625" style="73"/>
    <col min="6422" max="6422" width="12" style="73" customWidth="1"/>
    <col min="6423" max="6423" width="12.77734375" style="73" customWidth="1"/>
    <col min="6424" max="6424" width="11.109375" style="73" customWidth="1"/>
    <col min="6425" max="6425" width="12" style="73" customWidth="1"/>
    <col min="6426" max="6426" width="9.6640625" style="73"/>
    <col min="6427" max="6427" width="15.33203125" style="73" customWidth="1"/>
    <col min="6428" max="6428" width="15.21875" style="73" customWidth="1"/>
    <col min="6429" max="6429" width="21.44140625" style="73" customWidth="1"/>
    <col min="6430" max="6445" width="9.6640625" style="73"/>
    <col min="6446" max="6447" width="13.44140625" style="73" customWidth="1"/>
    <col min="6448" max="6448" width="9.6640625" style="73"/>
    <col min="6449" max="6449" width="13.88671875" style="73" customWidth="1"/>
    <col min="6450" max="6450" width="10.6640625" style="73" customWidth="1"/>
    <col min="6451" max="6451" width="17.33203125" style="73" customWidth="1"/>
    <col min="6452" max="6453" width="12.6640625" style="73" customWidth="1"/>
    <col min="6454" max="6454" width="11.21875" style="73" customWidth="1"/>
    <col min="6455" max="6455" width="18.33203125" style="73" customWidth="1"/>
    <col min="6456" max="6456" width="12.88671875" style="73" customWidth="1"/>
    <col min="6457" max="6458" width="13.21875" style="73" customWidth="1"/>
    <col min="6459" max="6459" width="10.88671875" style="73" customWidth="1"/>
    <col min="6460" max="6460" width="11.109375" style="73" customWidth="1"/>
    <col min="6461" max="6461" width="15.21875" style="73" customWidth="1"/>
    <col min="6462" max="6462" width="9.6640625" style="73"/>
    <col min="6463" max="6463" width="11" style="73" customWidth="1"/>
    <col min="6464" max="6464" width="10.77734375" style="73" customWidth="1"/>
    <col min="6465" max="6465" width="11.44140625" style="73" customWidth="1"/>
    <col min="6466" max="6466" width="4" style="73" customWidth="1"/>
    <col min="6467" max="6657" width="9.6640625" style="73"/>
    <col min="6658" max="6658" width="6.44140625" style="73" customWidth="1"/>
    <col min="6659" max="6659" width="13.88671875" style="73" customWidth="1"/>
    <col min="6660" max="6660" width="11.88671875" style="73" customWidth="1"/>
    <col min="6661" max="6663" width="9.6640625" style="73"/>
    <col min="6664" max="6664" width="15.44140625" style="73" customWidth="1"/>
    <col min="6665" max="6665" width="16.21875" style="73" customWidth="1"/>
    <col min="6666" max="6677" width="9.6640625" style="73"/>
    <col min="6678" max="6678" width="12" style="73" customWidth="1"/>
    <col min="6679" max="6679" width="12.77734375" style="73" customWidth="1"/>
    <col min="6680" max="6680" width="11.109375" style="73" customWidth="1"/>
    <col min="6681" max="6681" width="12" style="73" customWidth="1"/>
    <col min="6682" max="6682" width="9.6640625" style="73"/>
    <col min="6683" max="6683" width="15.33203125" style="73" customWidth="1"/>
    <col min="6684" max="6684" width="15.21875" style="73" customWidth="1"/>
    <col min="6685" max="6685" width="21.44140625" style="73" customWidth="1"/>
    <col min="6686" max="6701" width="9.6640625" style="73"/>
    <col min="6702" max="6703" width="13.44140625" style="73" customWidth="1"/>
    <col min="6704" max="6704" width="9.6640625" style="73"/>
    <col min="6705" max="6705" width="13.88671875" style="73" customWidth="1"/>
    <col min="6706" max="6706" width="10.6640625" style="73" customWidth="1"/>
    <col min="6707" max="6707" width="17.33203125" style="73" customWidth="1"/>
    <col min="6708" max="6709" width="12.6640625" style="73" customWidth="1"/>
    <col min="6710" max="6710" width="11.21875" style="73" customWidth="1"/>
    <col min="6711" max="6711" width="18.33203125" style="73" customWidth="1"/>
    <col min="6712" max="6712" width="12.88671875" style="73" customWidth="1"/>
    <col min="6713" max="6714" width="13.21875" style="73" customWidth="1"/>
    <col min="6715" max="6715" width="10.88671875" style="73" customWidth="1"/>
    <col min="6716" max="6716" width="11.109375" style="73" customWidth="1"/>
    <col min="6717" max="6717" width="15.21875" style="73" customWidth="1"/>
    <col min="6718" max="6718" width="9.6640625" style="73"/>
    <col min="6719" max="6719" width="11" style="73" customWidth="1"/>
    <col min="6720" max="6720" width="10.77734375" style="73" customWidth="1"/>
    <col min="6721" max="6721" width="11.44140625" style="73" customWidth="1"/>
    <col min="6722" max="6722" width="4" style="73" customWidth="1"/>
    <col min="6723" max="6913" width="9.6640625" style="73"/>
    <col min="6914" max="6914" width="6.44140625" style="73" customWidth="1"/>
    <col min="6915" max="6915" width="13.88671875" style="73" customWidth="1"/>
    <col min="6916" max="6916" width="11.88671875" style="73" customWidth="1"/>
    <col min="6917" max="6919" width="9.6640625" style="73"/>
    <col min="6920" max="6920" width="15.44140625" style="73" customWidth="1"/>
    <col min="6921" max="6921" width="16.21875" style="73" customWidth="1"/>
    <col min="6922" max="6933" width="9.6640625" style="73"/>
    <col min="6934" max="6934" width="12" style="73" customWidth="1"/>
    <col min="6935" max="6935" width="12.77734375" style="73" customWidth="1"/>
    <col min="6936" max="6936" width="11.109375" style="73" customWidth="1"/>
    <col min="6937" max="6937" width="12" style="73" customWidth="1"/>
    <col min="6938" max="6938" width="9.6640625" style="73"/>
    <col min="6939" max="6939" width="15.33203125" style="73" customWidth="1"/>
    <col min="6940" max="6940" width="15.21875" style="73" customWidth="1"/>
    <col min="6941" max="6941" width="21.44140625" style="73" customWidth="1"/>
    <col min="6942" max="6957" width="9.6640625" style="73"/>
    <col min="6958" max="6959" width="13.44140625" style="73" customWidth="1"/>
    <col min="6960" max="6960" width="9.6640625" style="73"/>
    <col min="6961" max="6961" width="13.88671875" style="73" customWidth="1"/>
    <col min="6962" max="6962" width="10.6640625" style="73" customWidth="1"/>
    <col min="6963" max="6963" width="17.33203125" style="73" customWidth="1"/>
    <col min="6964" max="6965" width="12.6640625" style="73" customWidth="1"/>
    <col min="6966" max="6966" width="11.21875" style="73" customWidth="1"/>
    <col min="6967" max="6967" width="18.33203125" style="73" customWidth="1"/>
    <col min="6968" max="6968" width="12.88671875" style="73" customWidth="1"/>
    <col min="6969" max="6970" width="13.21875" style="73" customWidth="1"/>
    <col min="6971" max="6971" width="10.88671875" style="73" customWidth="1"/>
    <col min="6972" max="6972" width="11.109375" style="73" customWidth="1"/>
    <col min="6973" max="6973" width="15.21875" style="73" customWidth="1"/>
    <col min="6974" max="6974" width="9.6640625" style="73"/>
    <col min="6975" max="6975" width="11" style="73" customWidth="1"/>
    <col min="6976" max="6976" width="10.77734375" style="73" customWidth="1"/>
    <col min="6977" max="6977" width="11.44140625" style="73" customWidth="1"/>
    <col min="6978" max="6978" width="4" style="73" customWidth="1"/>
    <col min="6979" max="7169" width="9.6640625" style="73"/>
    <col min="7170" max="7170" width="6.44140625" style="73" customWidth="1"/>
    <col min="7171" max="7171" width="13.88671875" style="73" customWidth="1"/>
    <col min="7172" max="7172" width="11.88671875" style="73" customWidth="1"/>
    <col min="7173" max="7175" width="9.6640625" style="73"/>
    <col min="7176" max="7176" width="15.44140625" style="73" customWidth="1"/>
    <col min="7177" max="7177" width="16.21875" style="73" customWidth="1"/>
    <col min="7178" max="7189" width="9.6640625" style="73"/>
    <col min="7190" max="7190" width="12" style="73" customWidth="1"/>
    <col min="7191" max="7191" width="12.77734375" style="73" customWidth="1"/>
    <col min="7192" max="7192" width="11.109375" style="73" customWidth="1"/>
    <col min="7193" max="7193" width="12" style="73" customWidth="1"/>
    <col min="7194" max="7194" width="9.6640625" style="73"/>
    <col min="7195" max="7195" width="15.33203125" style="73" customWidth="1"/>
    <col min="7196" max="7196" width="15.21875" style="73" customWidth="1"/>
    <col min="7197" max="7197" width="21.44140625" style="73" customWidth="1"/>
    <col min="7198" max="7213" width="9.6640625" style="73"/>
    <col min="7214" max="7215" width="13.44140625" style="73" customWidth="1"/>
    <col min="7216" max="7216" width="9.6640625" style="73"/>
    <col min="7217" max="7217" width="13.88671875" style="73" customWidth="1"/>
    <col min="7218" max="7218" width="10.6640625" style="73" customWidth="1"/>
    <col min="7219" max="7219" width="17.33203125" style="73" customWidth="1"/>
    <col min="7220" max="7221" width="12.6640625" style="73" customWidth="1"/>
    <col min="7222" max="7222" width="11.21875" style="73" customWidth="1"/>
    <col min="7223" max="7223" width="18.33203125" style="73" customWidth="1"/>
    <col min="7224" max="7224" width="12.88671875" style="73" customWidth="1"/>
    <col min="7225" max="7226" width="13.21875" style="73" customWidth="1"/>
    <col min="7227" max="7227" width="10.88671875" style="73" customWidth="1"/>
    <col min="7228" max="7228" width="11.109375" style="73" customWidth="1"/>
    <col min="7229" max="7229" width="15.21875" style="73" customWidth="1"/>
    <col min="7230" max="7230" width="9.6640625" style="73"/>
    <col min="7231" max="7231" width="11" style="73" customWidth="1"/>
    <col min="7232" max="7232" width="10.77734375" style="73" customWidth="1"/>
    <col min="7233" max="7233" width="11.44140625" style="73" customWidth="1"/>
    <col min="7234" max="7234" width="4" style="73" customWidth="1"/>
    <col min="7235" max="7425" width="9.6640625" style="73"/>
    <col min="7426" max="7426" width="6.44140625" style="73" customWidth="1"/>
    <col min="7427" max="7427" width="13.88671875" style="73" customWidth="1"/>
    <col min="7428" max="7428" width="11.88671875" style="73" customWidth="1"/>
    <col min="7429" max="7431" width="9.6640625" style="73"/>
    <col min="7432" max="7432" width="15.44140625" style="73" customWidth="1"/>
    <col min="7433" max="7433" width="16.21875" style="73" customWidth="1"/>
    <col min="7434" max="7445" width="9.6640625" style="73"/>
    <col min="7446" max="7446" width="12" style="73" customWidth="1"/>
    <col min="7447" max="7447" width="12.77734375" style="73" customWidth="1"/>
    <col min="7448" max="7448" width="11.109375" style="73" customWidth="1"/>
    <col min="7449" max="7449" width="12" style="73" customWidth="1"/>
    <col min="7450" max="7450" width="9.6640625" style="73"/>
    <col min="7451" max="7451" width="15.33203125" style="73" customWidth="1"/>
    <col min="7452" max="7452" width="15.21875" style="73" customWidth="1"/>
    <col min="7453" max="7453" width="21.44140625" style="73" customWidth="1"/>
    <col min="7454" max="7469" width="9.6640625" style="73"/>
    <col min="7470" max="7471" width="13.44140625" style="73" customWidth="1"/>
    <col min="7472" max="7472" width="9.6640625" style="73"/>
    <col min="7473" max="7473" width="13.88671875" style="73" customWidth="1"/>
    <col min="7474" max="7474" width="10.6640625" style="73" customWidth="1"/>
    <col min="7475" max="7475" width="17.33203125" style="73" customWidth="1"/>
    <col min="7476" max="7477" width="12.6640625" style="73" customWidth="1"/>
    <col min="7478" max="7478" width="11.21875" style="73" customWidth="1"/>
    <col min="7479" max="7479" width="18.33203125" style="73" customWidth="1"/>
    <col min="7480" max="7480" width="12.88671875" style="73" customWidth="1"/>
    <col min="7481" max="7482" width="13.21875" style="73" customWidth="1"/>
    <col min="7483" max="7483" width="10.88671875" style="73" customWidth="1"/>
    <col min="7484" max="7484" width="11.109375" style="73" customWidth="1"/>
    <col min="7485" max="7485" width="15.21875" style="73" customWidth="1"/>
    <col min="7486" max="7486" width="9.6640625" style="73"/>
    <col min="7487" max="7487" width="11" style="73" customWidth="1"/>
    <col min="7488" max="7488" width="10.77734375" style="73" customWidth="1"/>
    <col min="7489" max="7489" width="11.44140625" style="73" customWidth="1"/>
    <col min="7490" max="7490" width="4" style="73" customWidth="1"/>
    <col min="7491" max="7681" width="9.6640625" style="73"/>
    <col min="7682" max="7682" width="6.44140625" style="73" customWidth="1"/>
    <col min="7683" max="7683" width="13.88671875" style="73" customWidth="1"/>
    <col min="7684" max="7684" width="11.88671875" style="73" customWidth="1"/>
    <col min="7685" max="7687" width="9.6640625" style="73"/>
    <col min="7688" max="7688" width="15.44140625" style="73" customWidth="1"/>
    <col min="7689" max="7689" width="16.21875" style="73" customWidth="1"/>
    <col min="7690" max="7701" width="9.6640625" style="73"/>
    <col min="7702" max="7702" width="12" style="73" customWidth="1"/>
    <col min="7703" max="7703" width="12.77734375" style="73" customWidth="1"/>
    <col min="7704" max="7704" width="11.109375" style="73" customWidth="1"/>
    <col min="7705" max="7705" width="12" style="73" customWidth="1"/>
    <col min="7706" max="7706" width="9.6640625" style="73"/>
    <col min="7707" max="7707" width="15.33203125" style="73" customWidth="1"/>
    <col min="7708" max="7708" width="15.21875" style="73" customWidth="1"/>
    <col min="7709" max="7709" width="21.44140625" style="73" customWidth="1"/>
    <col min="7710" max="7725" width="9.6640625" style="73"/>
    <col min="7726" max="7727" width="13.44140625" style="73" customWidth="1"/>
    <col min="7728" max="7728" width="9.6640625" style="73"/>
    <col min="7729" max="7729" width="13.88671875" style="73" customWidth="1"/>
    <col min="7730" max="7730" width="10.6640625" style="73" customWidth="1"/>
    <col min="7731" max="7731" width="17.33203125" style="73" customWidth="1"/>
    <col min="7732" max="7733" width="12.6640625" style="73" customWidth="1"/>
    <col min="7734" max="7734" width="11.21875" style="73" customWidth="1"/>
    <col min="7735" max="7735" width="18.33203125" style="73" customWidth="1"/>
    <col min="7736" max="7736" width="12.88671875" style="73" customWidth="1"/>
    <col min="7737" max="7738" width="13.21875" style="73" customWidth="1"/>
    <col min="7739" max="7739" width="10.88671875" style="73" customWidth="1"/>
    <col min="7740" max="7740" width="11.109375" style="73" customWidth="1"/>
    <col min="7741" max="7741" width="15.21875" style="73" customWidth="1"/>
    <col min="7742" max="7742" width="9.6640625" style="73"/>
    <col min="7743" max="7743" width="11" style="73" customWidth="1"/>
    <col min="7744" max="7744" width="10.77734375" style="73" customWidth="1"/>
    <col min="7745" max="7745" width="11.44140625" style="73" customWidth="1"/>
    <col min="7746" max="7746" width="4" style="73" customWidth="1"/>
    <col min="7747" max="7937" width="9.6640625" style="73"/>
    <col min="7938" max="7938" width="6.44140625" style="73" customWidth="1"/>
    <col min="7939" max="7939" width="13.88671875" style="73" customWidth="1"/>
    <col min="7940" max="7940" width="11.88671875" style="73" customWidth="1"/>
    <col min="7941" max="7943" width="9.6640625" style="73"/>
    <col min="7944" max="7944" width="15.44140625" style="73" customWidth="1"/>
    <col min="7945" max="7945" width="16.21875" style="73" customWidth="1"/>
    <col min="7946" max="7957" width="9.6640625" style="73"/>
    <col min="7958" max="7958" width="12" style="73" customWidth="1"/>
    <col min="7959" max="7959" width="12.77734375" style="73" customWidth="1"/>
    <col min="7960" max="7960" width="11.109375" style="73" customWidth="1"/>
    <col min="7961" max="7961" width="12" style="73" customWidth="1"/>
    <col min="7962" max="7962" width="9.6640625" style="73"/>
    <col min="7963" max="7963" width="15.33203125" style="73" customWidth="1"/>
    <col min="7964" max="7964" width="15.21875" style="73" customWidth="1"/>
    <col min="7965" max="7965" width="21.44140625" style="73" customWidth="1"/>
    <col min="7966" max="7981" width="9.6640625" style="73"/>
    <col min="7982" max="7983" width="13.44140625" style="73" customWidth="1"/>
    <col min="7984" max="7984" width="9.6640625" style="73"/>
    <col min="7985" max="7985" width="13.88671875" style="73" customWidth="1"/>
    <col min="7986" max="7986" width="10.6640625" style="73" customWidth="1"/>
    <col min="7987" max="7987" width="17.33203125" style="73" customWidth="1"/>
    <col min="7988" max="7989" width="12.6640625" style="73" customWidth="1"/>
    <col min="7990" max="7990" width="11.21875" style="73" customWidth="1"/>
    <col min="7991" max="7991" width="18.33203125" style="73" customWidth="1"/>
    <col min="7992" max="7992" width="12.88671875" style="73" customWidth="1"/>
    <col min="7993" max="7994" width="13.21875" style="73" customWidth="1"/>
    <col min="7995" max="7995" width="10.88671875" style="73" customWidth="1"/>
    <col min="7996" max="7996" width="11.109375" style="73" customWidth="1"/>
    <col min="7997" max="7997" width="15.21875" style="73" customWidth="1"/>
    <col min="7998" max="7998" width="9.6640625" style="73"/>
    <col min="7999" max="7999" width="11" style="73" customWidth="1"/>
    <col min="8000" max="8000" width="10.77734375" style="73" customWidth="1"/>
    <col min="8001" max="8001" width="11.44140625" style="73" customWidth="1"/>
    <col min="8002" max="8002" width="4" style="73" customWidth="1"/>
    <col min="8003" max="8193" width="9.6640625" style="73"/>
    <col min="8194" max="8194" width="6.44140625" style="73" customWidth="1"/>
    <col min="8195" max="8195" width="13.88671875" style="73" customWidth="1"/>
    <col min="8196" max="8196" width="11.88671875" style="73" customWidth="1"/>
    <col min="8197" max="8199" width="9.6640625" style="73"/>
    <col min="8200" max="8200" width="15.44140625" style="73" customWidth="1"/>
    <col min="8201" max="8201" width="16.21875" style="73" customWidth="1"/>
    <col min="8202" max="8213" width="9.6640625" style="73"/>
    <col min="8214" max="8214" width="12" style="73" customWidth="1"/>
    <col min="8215" max="8215" width="12.77734375" style="73" customWidth="1"/>
    <col min="8216" max="8216" width="11.109375" style="73" customWidth="1"/>
    <col min="8217" max="8217" width="12" style="73" customWidth="1"/>
    <col min="8218" max="8218" width="9.6640625" style="73"/>
    <col min="8219" max="8219" width="15.33203125" style="73" customWidth="1"/>
    <col min="8220" max="8220" width="15.21875" style="73" customWidth="1"/>
    <col min="8221" max="8221" width="21.44140625" style="73" customWidth="1"/>
    <col min="8222" max="8237" width="9.6640625" style="73"/>
    <col min="8238" max="8239" width="13.44140625" style="73" customWidth="1"/>
    <col min="8240" max="8240" width="9.6640625" style="73"/>
    <col min="8241" max="8241" width="13.88671875" style="73" customWidth="1"/>
    <col min="8242" max="8242" width="10.6640625" style="73" customWidth="1"/>
    <col min="8243" max="8243" width="17.33203125" style="73" customWidth="1"/>
    <col min="8244" max="8245" width="12.6640625" style="73" customWidth="1"/>
    <col min="8246" max="8246" width="11.21875" style="73" customWidth="1"/>
    <col min="8247" max="8247" width="18.33203125" style="73" customWidth="1"/>
    <col min="8248" max="8248" width="12.88671875" style="73" customWidth="1"/>
    <col min="8249" max="8250" width="13.21875" style="73" customWidth="1"/>
    <col min="8251" max="8251" width="10.88671875" style="73" customWidth="1"/>
    <col min="8252" max="8252" width="11.109375" style="73" customWidth="1"/>
    <col min="8253" max="8253" width="15.21875" style="73" customWidth="1"/>
    <col min="8254" max="8254" width="9.6640625" style="73"/>
    <col min="8255" max="8255" width="11" style="73" customWidth="1"/>
    <col min="8256" max="8256" width="10.77734375" style="73" customWidth="1"/>
    <col min="8257" max="8257" width="11.44140625" style="73" customWidth="1"/>
    <col min="8258" max="8258" width="4" style="73" customWidth="1"/>
    <col min="8259" max="8449" width="9.6640625" style="73"/>
    <col min="8450" max="8450" width="6.44140625" style="73" customWidth="1"/>
    <col min="8451" max="8451" width="13.88671875" style="73" customWidth="1"/>
    <col min="8452" max="8452" width="11.88671875" style="73" customWidth="1"/>
    <col min="8453" max="8455" width="9.6640625" style="73"/>
    <col min="8456" max="8456" width="15.44140625" style="73" customWidth="1"/>
    <col min="8457" max="8457" width="16.21875" style="73" customWidth="1"/>
    <col min="8458" max="8469" width="9.6640625" style="73"/>
    <col min="8470" max="8470" width="12" style="73" customWidth="1"/>
    <col min="8471" max="8471" width="12.77734375" style="73" customWidth="1"/>
    <col min="8472" max="8472" width="11.109375" style="73" customWidth="1"/>
    <col min="8473" max="8473" width="12" style="73" customWidth="1"/>
    <col min="8474" max="8474" width="9.6640625" style="73"/>
    <col min="8475" max="8475" width="15.33203125" style="73" customWidth="1"/>
    <col min="8476" max="8476" width="15.21875" style="73" customWidth="1"/>
    <col min="8477" max="8477" width="21.44140625" style="73" customWidth="1"/>
    <col min="8478" max="8493" width="9.6640625" style="73"/>
    <col min="8494" max="8495" width="13.44140625" style="73" customWidth="1"/>
    <col min="8496" max="8496" width="9.6640625" style="73"/>
    <col min="8497" max="8497" width="13.88671875" style="73" customWidth="1"/>
    <col min="8498" max="8498" width="10.6640625" style="73" customWidth="1"/>
    <col min="8499" max="8499" width="17.33203125" style="73" customWidth="1"/>
    <col min="8500" max="8501" width="12.6640625" style="73" customWidth="1"/>
    <col min="8502" max="8502" width="11.21875" style="73" customWidth="1"/>
    <col min="8503" max="8503" width="18.33203125" style="73" customWidth="1"/>
    <col min="8504" max="8504" width="12.88671875" style="73" customWidth="1"/>
    <col min="8505" max="8506" width="13.21875" style="73" customWidth="1"/>
    <col min="8507" max="8507" width="10.88671875" style="73" customWidth="1"/>
    <col min="8508" max="8508" width="11.109375" style="73" customWidth="1"/>
    <col min="8509" max="8509" width="15.21875" style="73" customWidth="1"/>
    <col min="8510" max="8510" width="9.6640625" style="73"/>
    <col min="8511" max="8511" width="11" style="73" customWidth="1"/>
    <col min="8512" max="8512" width="10.77734375" style="73" customWidth="1"/>
    <col min="8513" max="8513" width="11.44140625" style="73" customWidth="1"/>
    <col min="8514" max="8514" width="4" style="73" customWidth="1"/>
    <col min="8515" max="8705" width="9.6640625" style="73"/>
    <col min="8706" max="8706" width="6.44140625" style="73" customWidth="1"/>
    <col min="8707" max="8707" width="13.88671875" style="73" customWidth="1"/>
    <col min="8708" max="8708" width="11.88671875" style="73" customWidth="1"/>
    <col min="8709" max="8711" width="9.6640625" style="73"/>
    <col min="8712" max="8712" width="15.44140625" style="73" customWidth="1"/>
    <col min="8713" max="8713" width="16.21875" style="73" customWidth="1"/>
    <col min="8714" max="8725" width="9.6640625" style="73"/>
    <col min="8726" max="8726" width="12" style="73" customWidth="1"/>
    <col min="8727" max="8727" width="12.77734375" style="73" customWidth="1"/>
    <col min="8728" max="8728" width="11.109375" style="73" customWidth="1"/>
    <col min="8729" max="8729" width="12" style="73" customWidth="1"/>
    <col min="8730" max="8730" width="9.6640625" style="73"/>
    <col min="8731" max="8731" width="15.33203125" style="73" customWidth="1"/>
    <col min="8732" max="8732" width="15.21875" style="73" customWidth="1"/>
    <col min="8733" max="8733" width="21.44140625" style="73" customWidth="1"/>
    <col min="8734" max="8749" width="9.6640625" style="73"/>
    <col min="8750" max="8751" width="13.44140625" style="73" customWidth="1"/>
    <col min="8752" max="8752" width="9.6640625" style="73"/>
    <col min="8753" max="8753" width="13.88671875" style="73" customWidth="1"/>
    <col min="8754" max="8754" width="10.6640625" style="73" customWidth="1"/>
    <col min="8755" max="8755" width="17.33203125" style="73" customWidth="1"/>
    <col min="8756" max="8757" width="12.6640625" style="73" customWidth="1"/>
    <col min="8758" max="8758" width="11.21875" style="73" customWidth="1"/>
    <col min="8759" max="8759" width="18.33203125" style="73" customWidth="1"/>
    <col min="8760" max="8760" width="12.88671875" style="73" customWidth="1"/>
    <col min="8761" max="8762" width="13.21875" style="73" customWidth="1"/>
    <col min="8763" max="8763" width="10.88671875" style="73" customWidth="1"/>
    <col min="8764" max="8764" width="11.109375" style="73" customWidth="1"/>
    <col min="8765" max="8765" width="15.21875" style="73" customWidth="1"/>
    <col min="8766" max="8766" width="9.6640625" style="73"/>
    <col min="8767" max="8767" width="11" style="73" customWidth="1"/>
    <col min="8768" max="8768" width="10.77734375" style="73" customWidth="1"/>
    <col min="8769" max="8769" width="11.44140625" style="73" customWidth="1"/>
    <col min="8770" max="8770" width="4" style="73" customWidth="1"/>
    <col min="8771" max="8961" width="9.6640625" style="73"/>
    <col min="8962" max="8962" width="6.44140625" style="73" customWidth="1"/>
    <col min="8963" max="8963" width="13.88671875" style="73" customWidth="1"/>
    <col min="8964" max="8964" width="11.88671875" style="73" customWidth="1"/>
    <col min="8965" max="8967" width="9.6640625" style="73"/>
    <col min="8968" max="8968" width="15.44140625" style="73" customWidth="1"/>
    <col min="8969" max="8969" width="16.21875" style="73" customWidth="1"/>
    <col min="8970" max="8981" width="9.6640625" style="73"/>
    <col min="8982" max="8982" width="12" style="73" customWidth="1"/>
    <col min="8983" max="8983" width="12.77734375" style="73" customWidth="1"/>
    <col min="8984" max="8984" width="11.109375" style="73" customWidth="1"/>
    <col min="8985" max="8985" width="12" style="73" customWidth="1"/>
    <col min="8986" max="8986" width="9.6640625" style="73"/>
    <col min="8987" max="8987" width="15.33203125" style="73" customWidth="1"/>
    <col min="8988" max="8988" width="15.21875" style="73" customWidth="1"/>
    <col min="8989" max="8989" width="21.44140625" style="73" customWidth="1"/>
    <col min="8990" max="9005" width="9.6640625" style="73"/>
    <col min="9006" max="9007" width="13.44140625" style="73" customWidth="1"/>
    <col min="9008" max="9008" width="9.6640625" style="73"/>
    <col min="9009" max="9009" width="13.88671875" style="73" customWidth="1"/>
    <col min="9010" max="9010" width="10.6640625" style="73" customWidth="1"/>
    <col min="9011" max="9011" width="17.33203125" style="73" customWidth="1"/>
    <col min="9012" max="9013" width="12.6640625" style="73" customWidth="1"/>
    <col min="9014" max="9014" width="11.21875" style="73" customWidth="1"/>
    <col min="9015" max="9015" width="18.33203125" style="73" customWidth="1"/>
    <col min="9016" max="9016" width="12.88671875" style="73" customWidth="1"/>
    <col min="9017" max="9018" width="13.21875" style="73" customWidth="1"/>
    <col min="9019" max="9019" width="10.88671875" style="73" customWidth="1"/>
    <col min="9020" max="9020" width="11.109375" style="73" customWidth="1"/>
    <col min="9021" max="9021" width="15.21875" style="73" customWidth="1"/>
    <col min="9022" max="9022" width="9.6640625" style="73"/>
    <col min="9023" max="9023" width="11" style="73" customWidth="1"/>
    <col min="9024" max="9024" width="10.77734375" style="73" customWidth="1"/>
    <col min="9025" max="9025" width="11.44140625" style="73" customWidth="1"/>
    <col min="9026" max="9026" width="4" style="73" customWidth="1"/>
    <col min="9027" max="9217" width="9.6640625" style="73"/>
    <col min="9218" max="9218" width="6.44140625" style="73" customWidth="1"/>
    <col min="9219" max="9219" width="13.88671875" style="73" customWidth="1"/>
    <col min="9220" max="9220" width="11.88671875" style="73" customWidth="1"/>
    <col min="9221" max="9223" width="9.6640625" style="73"/>
    <col min="9224" max="9224" width="15.44140625" style="73" customWidth="1"/>
    <col min="9225" max="9225" width="16.21875" style="73" customWidth="1"/>
    <col min="9226" max="9237" width="9.6640625" style="73"/>
    <col min="9238" max="9238" width="12" style="73" customWidth="1"/>
    <col min="9239" max="9239" width="12.77734375" style="73" customWidth="1"/>
    <col min="9240" max="9240" width="11.109375" style="73" customWidth="1"/>
    <col min="9241" max="9241" width="12" style="73" customWidth="1"/>
    <col min="9242" max="9242" width="9.6640625" style="73"/>
    <col min="9243" max="9243" width="15.33203125" style="73" customWidth="1"/>
    <col min="9244" max="9244" width="15.21875" style="73" customWidth="1"/>
    <col min="9245" max="9245" width="21.44140625" style="73" customWidth="1"/>
    <col min="9246" max="9261" width="9.6640625" style="73"/>
    <col min="9262" max="9263" width="13.44140625" style="73" customWidth="1"/>
    <col min="9264" max="9264" width="9.6640625" style="73"/>
    <col min="9265" max="9265" width="13.88671875" style="73" customWidth="1"/>
    <col min="9266" max="9266" width="10.6640625" style="73" customWidth="1"/>
    <col min="9267" max="9267" width="17.33203125" style="73" customWidth="1"/>
    <col min="9268" max="9269" width="12.6640625" style="73" customWidth="1"/>
    <col min="9270" max="9270" width="11.21875" style="73" customWidth="1"/>
    <col min="9271" max="9271" width="18.33203125" style="73" customWidth="1"/>
    <col min="9272" max="9272" width="12.88671875" style="73" customWidth="1"/>
    <col min="9273" max="9274" width="13.21875" style="73" customWidth="1"/>
    <col min="9275" max="9275" width="10.88671875" style="73" customWidth="1"/>
    <col min="9276" max="9276" width="11.109375" style="73" customWidth="1"/>
    <col min="9277" max="9277" width="15.21875" style="73" customWidth="1"/>
    <col min="9278" max="9278" width="9.6640625" style="73"/>
    <col min="9279" max="9279" width="11" style="73" customWidth="1"/>
    <col min="9280" max="9280" width="10.77734375" style="73" customWidth="1"/>
    <col min="9281" max="9281" width="11.44140625" style="73" customWidth="1"/>
    <col min="9282" max="9282" width="4" style="73" customWidth="1"/>
    <col min="9283" max="9473" width="9.6640625" style="73"/>
    <col min="9474" max="9474" width="6.44140625" style="73" customWidth="1"/>
    <col min="9475" max="9475" width="13.88671875" style="73" customWidth="1"/>
    <col min="9476" max="9476" width="11.88671875" style="73" customWidth="1"/>
    <col min="9477" max="9479" width="9.6640625" style="73"/>
    <col min="9480" max="9480" width="15.44140625" style="73" customWidth="1"/>
    <col min="9481" max="9481" width="16.21875" style="73" customWidth="1"/>
    <col min="9482" max="9493" width="9.6640625" style="73"/>
    <col min="9494" max="9494" width="12" style="73" customWidth="1"/>
    <col min="9495" max="9495" width="12.77734375" style="73" customWidth="1"/>
    <col min="9496" max="9496" width="11.109375" style="73" customWidth="1"/>
    <col min="9497" max="9497" width="12" style="73" customWidth="1"/>
    <col min="9498" max="9498" width="9.6640625" style="73"/>
    <col min="9499" max="9499" width="15.33203125" style="73" customWidth="1"/>
    <col min="9500" max="9500" width="15.21875" style="73" customWidth="1"/>
    <col min="9501" max="9501" width="21.44140625" style="73" customWidth="1"/>
    <col min="9502" max="9517" width="9.6640625" style="73"/>
    <col min="9518" max="9519" width="13.44140625" style="73" customWidth="1"/>
    <col min="9520" max="9520" width="9.6640625" style="73"/>
    <col min="9521" max="9521" width="13.88671875" style="73" customWidth="1"/>
    <col min="9522" max="9522" width="10.6640625" style="73" customWidth="1"/>
    <col min="9523" max="9523" width="17.33203125" style="73" customWidth="1"/>
    <col min="9524" max="9525" width="12.6640625" style="73" customWidth="1"/>
    <col min="9526" max="9526" width="11.21875" style="73" customWidth="1"/>
    <col min="9527" max="9527" width="18.33203125" style="73" customWidth="1"/>
    <col min="9528" max="9528" width="12.88671875" style="73" customWidth="1"/>
    <col min="9529" max="9530" width="13.21875" style="73" customWidth="1"/>
    <col min="9531" max="9531" width="10.88671875" style="73" customWidth="1"/>
    <col min="9532" max="9532" width="11.109375" style="73" customWidth="1"/>
    <col min="9533" max="9533" width="15.21875" style="73" customWidth="1"/>
    <col min="9534" max="9534" width="9.6640625" style="73"/>
    <col min="9535" max="9535" width="11" style="73" customWidth="1"/>
    <col min="9536" max="9536" width="10.77734375" style="73" customWidth="1"/>
    <col min="9537" max="9537" width="11.44140625" style="73" customWidth="1"/>
    <col min="9538" max="9538" width="4" style="73" customWidth="1"/>
    <col min="9539" max="9729" width="9.6640625" style="73"/>
    <col min="9730" max="9730" width="6.44140625" style="73" customWidth="1"/>
    <col min="9731" max="9731" width="13.88671875" style="73" customWidth="1"/>
    <col min="9732" max="9732" width="11.88671875" style="73" customWidth="1"/>
    <col min="9733" max="9735" width="9.6640625" style="73"/>
    <col min="9736" max="9736" width="15.44140625" style="73" customWidth="1"/>
    <col min="9737" max="9737" width="16.21875" style="73" customWidth="1"/>
    <col min="9738" max="9749" width="9.6640625" style="73"/>
    <col min="9750" max="9750" width="12" style="73" customWidth="1"/>
    <col min="9751" max="9751" width="12.77734375" style="73" customWidth="1"/>
    <col min="9752" max="9752" width="11.109375" style="73" customWidth="1"/>
    <col min="9753" max="9753" width="12" style="73" customWidth="1"/>
    <col min="9754" max="9754" width="9.6640625" style="73"/>
    <col min="9755" max="9755" width="15.33203125" style="73" customWidth="1"/>
    <col min="9756" max="9756" width="15.21875" style="73" customWidth="1"/>
    <col min="9757" max="9757" width="21.44140625" style="73" customWidth="1"/>
    <col min="9758" max="9773" width="9.6640625" style="73"/>
    <col min="9774" max="9775" width="13.44140625" style="73" customWidth="1"/>
    <col min="9776" max="9776" width="9.6640625" style="73"/>
    <col min="9777" max="9777" width="13.88671875" style="73" customWidth="1"/>
    <col min="9778" max="9778" width="10.6640625" style="73" customWidth="1"/>
    <col min="9779" max="9779" width="17.33203125" style="73" customWidth="1"/>
    <col min="9780" max="9781" width="12.6640625" style="73" customWidth="1"/>
    <col min="9782" max="9782" width="11.21875" style="73" customWidth="1"/>
    <col min="9783" max="9783" width="18.33203125" style="73" customWidth="1"/>
    <col min="9784" max="9784" width="12.88671875" style="73" customWidth="1"/>
    <col min="9785" max="9786" width="13.21875" style="73" customWidth="1"/>
    <col min="9787" max="9787" width="10.88671875" style="73" customWidth="1"/>
    <col min="9788" max="9788" width="11.109375" style="73" customWidth="1"/>
    <col min="9789" max="9789" width="15.21875" style="73" customWidth="1"/>
    <col min="9790" max="9790" width="9.6640625" style="73"/>
    <col min="9791" max="9791" width="11" style="73" customWidth="1"/>
    <col min="9792" max="9792" width="10.77734375" style="73" customWidth="1"/>
    <col min="9793" max="9793" width="11.44140625" style="73" customWidth="1"/>
    <col min="9794" max="9794" width="4" style="73" customWidth="1"/>
    <col min="9795" max="9985" width="9.6640625" style="73"/>
    <col min="9986" max="9986" width="6.44140625" style="73" customWidth="1"/>
    <col min="9987" max="9987" width="13.88671875" style="73" customWidth="1"/>
    <col min="9988" max="9988" width="11.88671875" style="73" customWidth="1"/>
    <col min="9989" max="9991" width="9.6640625" style="73"/>
    <col min="9992" max="9992" width="15.44140625" style="73" customWidth="1"/>
    <col min="9993" max="9993" width="16.21875" style="73" customWidth="1"/>
    <col min="9994" max="10005" width="9.6640625" style="73"/>
    <col min="10006" max="10006" width="12" style="73" customWidth="1"/>
    <col min="10007" max="10007" width="12.77734375" style="73" customWidth="1"/>
    <col min="10008" max="10008" width="11.109375" style="73" customWidth="1"/>
    <col min="10009" max="10009" width="12" style="73" customWidth="1"/>
    <col min="10010" max="10010" width="9.6640625" style="73"/>
    <col min="10011" max="10011" width="15.33203125" style="73" customWidth="1"/>
    <col min="10012" max="10012" width="15.21875" style="73" customWidth="1"/>
    <col min="10013" max="10013" width="21.44140625" style="73" customWidth="1"/>
    <col min="10014" max="10029" width="9.6640625" style="73"/>
    <col min="10030" max="10031" width="13.44140625" style="73" customWidth="1"/>
    <col min="10032" max="10032" width="9.6640625" style="73"/>
    <col min="10033" max="10033" width="13.88671875" style="73" customWidth="1"/>
    <col min="10034" max="10034" width="10.6640625" style="73" customWidth="1"/>
    <col min="10035" max="10035" width="17.33203125" style="73" customWidth="1"/>
    <col min="10036" max="10037" width="12.6640625" style="73" customWidth="1"/>
    <col min="10038" max="10038" width="11.21875" style="73" customWidth="1"/>
    <col min="10039" max="10039" width="18.33203125" style="73" customWidth="1"/>
    <col min="10040" max="10040" width="12.88671875" style="73" customWidth="1"/>
    <col min="10041" max="10042" width="13.21875" style="73" customWidth="1"/>
    <col min="10043" max="10043" width="10.88671875" style="73" customWidth="1"/>
    <col min="10044" max="10044" width="11.109375" style="73" customWidth="1"/>
    <col min="10045" max="10045" width="15.21875" style="73" customWidth="1"/>
    <col min="10046" max="10046" width="9.6640625" style="73"/>
    <col min="10047" max="10047" width="11" style="73" customWidth="1"/>
    <col min="10048" max="10048" width="10.77734375" style="73" customWidth="1"/>
    <col min="10049" max="10049" width="11.44140625" style="73" customWidth="1"/>
    <col min="10050" max="10050" width="4" style="73" customWidth="1"/>
    <col min="10051" max="10241" width="9.6640625" style="73"/>
    <col min="10242" max="10242" width="6.44140625" style="73" customWidth="1"/>
    <col min="10243" max="10243" width="13.88671875" style="73" customWidth="1"/>
    <col min="10244" max="10244" width="11.88671875" style="73" customWidth="1"/>
    <col min="10245" max="10247" width="9.6640625" style="73"/>
    <col min="10248" max="10248" width="15.44140625" style="73" customWidth="1"/>
    <col min="10249" max="10249" width="16.21875" style="73" customWidth="1"/>
    <col min="10250" max="10261" width="9.6640625" style="73"/>
    <col min="10262" max="10262" width="12" style="73" customWidth="1"/>
    <col min="10263" max="10263" width="12.77734375" style="73" customWidth="1"/>
    <col min="10264" max="10264" width="11.109375" style="73" customWidth="1"/>
    <col min="10265" max="10265" width="12" style="73" customWidth="1"/>
    <col min="10266" max="10266" width="9.6640625" style="73"/>
    <col min="10267" max="10267" width="15.33203125" style="73" customWidth="1"/>
    <col min="10268" max="10268" width="15.21875" style="73" customWidth="1"/>
    <col min="10269" max="10269" width="21.44140625" style="73" customWidth="1"/>
    <col min="10270" max="10285" width="9.6640625" style="73"/>
    <col min="10286" max="10287" width="13.44140625" style="73" customWidth="1"/>
    <col min="10288" max="10288" width="9.6640625" style="73"/>
    <col min="10289" max="10289" width="13.88671875" style="73" customWidth="1"/>
    <col min="10290" max="10290" width="10.6640625" style="73" customWidth="1"/>
    <col min="10291" max="10291" width="17.33203125" style="73" customWidth="1"/>
    <col min="10292" max="10293" width="12.6640625" style="73" customWidth="1"/>
    <col min="10294" max="10294" width="11.21875" style="73" customWidth="1"/>
    <col min="10295" max="10295" width="18.33203125" style="73" customWidth="1"/>
    <col min="10296" max="10296" width="12.88671875" style="73" customWidth="1"/>
    <col min="10297" max="10298" width="13.21875" style="73" customWidth="1"/>
    <col min="10299" max="10299" width="10.88671875" style="73" customWidth="1"/>
    <col min="10300" max="10300" width="11.109375" style="73" customWidth="1"/>
    <col min="10301" max="10301" width="15.21875" style="73" customWidth="1"/>
    <col min="10302" max="10302" width="9.6640625" style="73"/>
    <col min="10303" max="10303" width="11" style="73" customWidth="1"/>
    <col min="10304" max="10304" width="10.77734375" style="73" customWidth="1"/>
    <col min="10305" max="10305" width="11.44140625" style="73" customWidth="1"/>
    <col min="10306" max="10306" width="4" style="73" customWidth="1"/>
    <col min="10307" max="10497" width="9.6640625" style="73"/>
    <col min="10498" max="10498" width="6.44140625" style="73" customWidth="1"/>
    <col min="10499" max="10499" width="13.88671875" style="73" customWidth="1"/>
    <col min="10500" max="10500" width="11.88671875" style="73" customWidth="1"/>
    <col min="10501" max="10503" width="9.6640625" style="73"/>
    <col min="10504" max="10504" width="15.44140625" style="73" customWidth="1"/>
    <col min="10505" max="10505" width="16.21875" style="73" customWidth="1"/>
    <col min="10506" max="10517" width="9.6640625" style="73"/>
    <col min="10518" max="10518" width="12" style="73" customWidth="1"/>
    <col min="10519" max="10519" width="12.77734375" style="73" customWidth="1"/>
    <col min="10520" max="10520" width="11.109375" style="73" customWidth="1"/>
    <col min="10521" max="10521" width="12" style="73" customWidth="1"/>
    <col min="10522" max="10522" width="9.6640625" style="73"/>
    <col min="10523" max="10523" width="15.33203125" style="73" customWidth="1"/>
    <col min="10524" max="10524" width="15.21875" style="73" customWidth="1"/>
    <col min="10525" max="10525" width="21.44140625" style="73" customWidth="1"/>
    <col min="10526" max="10541" width="9.6640625" style="73"/>
    <col min="10542" max="10543" width="13.44140625" style="73" customWidth="1"/>
    <col min="10544" max="10544" width="9.6640625" style="73"/>
    <col min="10545" max="10545" width="13.88671875" style="73" customWidth="1"/>
    <col min="10546" max="10546" width="10.6640625" style="73" customWidth="1"/>
    <col min="10547" max="10547" width="17.33203125" style="73" customWidth="1"/>
    <col min="10548" max="10549" width="12.6640625" style="73" customWidth="1"/>
    <col min="10550" max="10550" width="11.21875" style="73" customWidth="1"/>
    <col min="10551" max="10551" width="18.33203125" style="73" customWidth="1"/>
    <col min="10552" max="10552" width="12.88671875" style="73" customWidth="1"/>
    <col min="10553" max="10554" width="13.21875" style="73" customWidth="1"/>
    <col min="10555" max="10555" width="10.88671875" style="73" customWidth="1"/>
    <col min="10556" max="10556" width="11.109375" style="73" customWidth="1"/>
    <col min="10557" max="10557" width="15.21875" style="73" customWidth="1"/>
    <col min="10558" max="10558" width="9.6640625" style="73"/>
    <col min="10559" max="10559" width="11" style="73" customWidth="1"/>
    <col min="10560" max="10560" width="10.77734375" style="73" customWidth="1"/>
    <col min="10561" max="10561" width="11.44140625" style="73" customWidth="1"/>
    <col min="10562" max="10562" width="4" style="73" customWidth="1"/>
    <col min="10563" max="10753" width="9.6640625" style="73"/>
    <col min="10754" max="10754" width="6.44140625" style="73" customWidth="1"/>
    <col min="10755" max="10755" width="13.88671875" style="73" customWidth="1"/>
    <col min="10756" max="10756" width="11.88671875" style="73" customWidth="1"/>
    <col min="10757" max="10759" width="9.6640625" style="73"/>
    <col min="10760" max="10760" width="15.44140625" style="73" customWidth="1"/>
    <col min="10761" max="10761" width="16.21875" style="73" customWidth="1"/>
    <col min="10762" max="10773" width="9.6640625" style="73"/>
    <col min="10774" max="10774" width="12" style="73" customWidth="1"/>
    <col min="10775" max="10775" width="12.77734375" style="73" customWidth="1"/>
    <col min="10776" max="10776" width="11.109375" style="73" customWidth="1"/>
    <col min="10777" max="10777" width="12" style="73" customWidth="1"/>
    <col min="10778" max="10778" width="9.6640625" style="73"/>
    <col min="10779" max="10779" width="15.33203125" style="73" customWidth="1"/>
    <col min="10780" max="10780" width="15.21875" style="73" customWidth="1"/>
    <col min="10781" max="10781" width="21.44140625" style="73" customWidth="1"/>
    <col min="10782" max="10797" width="9.6640625" style="73"/>
    <col min="10798" max="10799" width="13.44140625" style="73" customWidth="1"/>
    <col min="10800" max="10800" width="9.6640625" style="73"/>
    <col min="10801" max="10801" width="13.88671875" style="73" customWidth="1"/>
    <col min="10802" max="10802" width="10.6640625" style="73" customWidth="1"/>
    <col min="10803" max="10803" width="17.33203125" style="73" customWidth="1"/>
    <col min="10804" max="10805" width="12.6640625" style="73" customWidth="1"/>
    <col min="10806" max="10806" width="11.21875" style="73" customWidth="1"/>
    <col min="10807" max="10807" width="18.33203125" style="73" customWidth="1"/>
    <col min="10808" max="10808" width="12.88671875" style="73" customWidth="1"/>
    <col min="10809" max="10810" width="13.21875" style="73" customWidth="1"/>
    <col min="10811" max="10811" width="10.88671875" style="73" customWidth="1"/>
    <col min="10812" max="10812" width="11.109375" style="73" customWidth="1"/>
    <col min="10813" max="10813" width="15.21875" style="73" customWidth="1"/>
    <col min="10814" max="10814" width="9.6640625" style="73"/>
    <col min="10815" max="10815" width="11" style="73" customWidth="1"/>
    <col min="10816" max="10816" width="10.77734375" style="73" customWidth="1"/>
    <col min="10817" max="10817" width="11.44140625" style="73" customWidth="1"/>
    <col min="10818" max="10818" width="4" style="73" customWidth="1"/>
    <col min="10819" max="11009" width="9.6640625" style="73"/>
    <col min="11010" max="11010" width="6.44140625" style="73" customWidth="1"/>
    <col min="11011" max="11011" width="13.88671875" style="73" customWidth="1"/>
    <col min="11012" max="11012" width="11.88671875" style="73" customWidth="1"/>
    <col min="11013" max="11015" width="9.6640625" style="73"/>
    <col min="11016" max="11016" width="15.44140625" style="73" customWidth="1"/>
    <col min="11017" max="11017" width="16.21875" style="73" customWidth="1"/>
    <col min="11018" max="11029" width="9.6640625" style="73"/>
    <col min="11030" max="11030" width="12" style="73" customWidth="1"/>
    <col min="11031" max="11031" width="12.77734375" style="73" customWidth="1"/>
    <col min="11032" max="11032" width="11.109375" style="73" customWidth="1"/>
    <col min="11033" max="11033" width="12" style="73" customWidth="1"/>
    <col min="11034" max="11034" width="9.6640625" style="73"/>
    <col min="11035" max="11035" width="15.33203125" style="73" customWidth="1"/>
    <col min="11036" max="11036" width="15.21875" style="73" customWidth="1"/>
    <col min="11037" max="11037" width="21.44140625" style="73" customWidth="1"/>
    <col min="11038" max="11053" width="9.6640625" style="73"/>
    <col min="11054" max="11055" width="13.44140625" style="73" customWidth="1"/>
    <col min="11056" max="11056" width="9.6640625" style="73"/>
    <col min="11057" max="11057" width="13.88671875" style="73" customWidth="1"/>
    <col min="11058" max="11058" width="10.6640625" style="73" customWidth="1"/>
    <col min="11059" max="11059" width="17.33203125" style="73" customWidth="1"/>
    <col min="11060" max="11061" width="12.6640625" style="73" customWidth="1"/>
    <col min="11062" max="11062" width="11.21875" style="73" customWidth="1"/>
    <col min="11063" max="11063" width="18.33203125" style="73" customWidth="1"/>
    <col min="11064" max="11064" width="12.88671875" style="73" customWidth="1"/>
    <col min="11065" max="11066" width="13.21875" style="73" customWidth="1"/>
    <col min="11067" max="11067" width="10.88671875" style="73" customWidth="1"/>
    <col min="11068" max="11068" width="11.109375" style="73" customWidth="1"/>
    <col min="11069" max="11069" width="15.21875" style="73" customWidth="1"/>
    <col min="11070" max="11070" width="9.6640625" style="73"/>
    <col min="11071" max="11071" width="11" style="73" customWidth="1"/>
    <col min="11072" max="11072" width="10.77734375" style="73" customWidth="1"/>
    <col min="11073" max="11073" width="11.44140625" style="73" customWidth="1"/>
    <col min="11074" max="11074" width="4" style="73" customWidth="1"/>
    <col min="11075" max="11265" width="9.6640625" style="73"/>
    <col min="11266" max="11266" width="6.44140625" style="73" customWidth="1"/>
    <col min="11267" max="11267" width="13.88671875" style="73" customWidth="1"/>
    <col min="11268" max="11268" width="11.88671875" style="73" customWidth="1"/>
    <col min="11269" max="11271" width="9.6640625" style="73"/>
    <col min="11272" max="11272" width="15.44140625" style="73" customWidth="1"/>
    <col min="11273" max="11273" width="16.21875" style="73" customWidth="1"/>
    <col min="11274" max="11285" width="9.6640625" style="73"/>
    <col min="11286" max="11286" width="12" style="73" customWidth="1"/>
    <col min="11287" max="11287" width="12.77734375" style="73" customWidth="1"/>
    <col min="11288" max="11288" width="11.109375" style="73" customWidth="1"/>
    <col min="11289" max="11289" width="12" style="73" customWidth="1"/>
    <col min="11290" max="11290" width="9.6640625" style="73"/>
    <col min="11291" max="11291" width="15.33203125" style="73" customWidth="1"/>
    <col min="11292" max="11292" width="15.21875" style="73" customWidth="1"/>
    <col min="11293" max="11293" width="21.44140625" style="73" customWidth="1"/>
    <col min="11294" max="11309" width="9.6640625" style="73"/>
    <col min="11310" max="11311" width="13.44140625" style="73" customWidth="1"/>
    <col min="11312" max="11312" width="9.6640625" style="73"/>
    <col min="11313" max="11313" width="13.88671875" style="73" customWidth="1"/>
    <col min="11314" max="11314" width="10.6640625" style="73" customWidth="1"/>
    <col min="11315" max="11315" width="17.33203125" style="73" customWidth="1"/>
    <col min="11316" max="11317" width="12.6640625" style="73" customWidth="1"/>
    <col min="11318" max="11318" width="11.21875" style="73" customWidth="1"/>
    <col min="11319" max="11319" width="18.33203125" style="73" customWidth="1"/>
    <col min="11320" max="11320" width="12.88671875" style="73" customWidth="1"/>
    <col min="11321" max="11322" width="13.21875" style="73" customWidth="1"/>
    <col min="11323" max="11323" width="10.88671875" style="73" customWidth="1"/>
    <col min="11324" max="11324" width="11.109375" style="73" customWidth="1"/>
    <col min="11325" max="11325" width="15.21875" style="73" customWidth="1"/>
    <col min="11326" max="11326" width="9.6640625" style="73"/>
    <col min="11327" max="11327" width="11" style="73" customWidth="1"/>
    <col min="11328" max="11328" width="10.77734375" style="73" customWidth="1"/>
    <col min="11329" max="11329" width="11.44140625" style="73" customWidth="1"/>
    <col min="11330" max="11330" width="4" style="73" customWidth="1"/>
    <col min="11331" max="11521" width="9.6640625" style="73"/>
    <col min="11522" max="11522" width="6.44140625" style="73" customWidth="1"/>
    <col min="11523" max="11523" width="13.88671875" style="73" customWidth="1"/>
    <col min="11524" max="11524" width="11.88671875" style="73" customWidth="1"/>
    <col min="11525" max="11527" width="9.6640625" style="73"/>
    <col min="11528" max="11528" width="15.44140625" style="73" customWidth="1"/>
    <col min="11529" max="11529" width="16.21875" style="73" customWidth="1"/>
    <col min="11530" max="11541" width="9.6640625" style="73"/>
    <col min="11542" max="11542" width="12" style="73" customWidth="1"/>
    <col min="11543" max="11543" width="12.77734375" style="73" customWidth="1"/>
    <col min="11544" max="11544" width="11.109375" style="73" customWidth="1"/>
    <col min="11545" max="11545" width="12" style="73" customWidth="1"/>
    <col min="11546" max="11546" width="9.6640625" style="73"/>
    <col min="11547" max="11547" width="15.33203125" style="73" customWidth="1"/>
    <col min="11548" max="11548" width="15.21875" style="73" customWidth="1"/>
    <col min="11549" max="11549" width="21.44140625" style="73" customWidth="1"/>
    <col min="11550" max="11565" width="9.6640625" style="73"/>
    <col min="11566" max="11567" width="13.44140625" style="73" customWidth="1"/>
    <col min="11568" max="11568" width="9.6640625" style="73"/>
    <col min="11569" max="11569" width="13.88671875" style="73" customWidth="1"/>
    <col min="11570" max="11570" width="10.6640625" style="73" customWidth="1"/>
    <col min="11571" max="11571" width="17.33203125" style="73" customWidth="1"/>
    <col min="11572" max="11573" width="12.6640625" style="73" customWidth="1"/>
    <col min="11574" max="11574" width="11.21875" style="73" customWidth="1"/>
    <col min="11575" max="11575" width="18.33203125" style="73" customWidth="1"/>
    <col min="11576" max="11576" width="12.88671875" style="73" customWidth="1"/>
    <col min="11577" max="11578" width="13.21875" style="73" customWidth="1"/>
    <col min="11579" max="11579" width="10.88671875" style="73" customWidth="1"/>
    <col min="11580" max="11580" width="11.109375" style="73" customWidth="1"/>
    <col min="11581" max="11581" width="15.21875" style="73" customWidth="1"/>
    <col min="11582" max="11582" width="9.6640625" style="73"/>
    <col min="11583" max="11583" width="11" style="73" customWidth="1"/>
    <col min="11584" max="11584" width="10.77734375" style="73" customWidth="1"/>
    <col min="11585" max="11585" width="11.44140625" style="73" customWidth="1"/>
    <col min="11586" max="11586" width="4" style="73" customWidth="1"/>
    <col min="11587" max="11777" width="9.6640625" style="73"/>
    <col min="11778" max="11778" width="6.44140625" style="73" customWidth="1"/>
    <col min="11779" max="11779" width="13.88671875" style="73" customWidth="1"/>
    <col min="11780" max="11780" width="11.88671875" style="73" customWidth="1"/>
    <col min="11781" max="11783" width="9.6640625" style="73"/>
    <col min="11784" max="11784" width="15.44140625" style="73" customWidth="1"/>
    <col min="11785" max="11785" width="16.21875" style="73" customWidth="1"/>
    <col min="11786" max="11797" width="9.6640625" style="73"/>
    <col min="11798" max="11798" width="12" style="73" customWidth="1"/>
    <col min="11799" max="11799" width="12.77734375" style="73" customWidth="1"/>
    <col min="11800" max="11800" width="11.109375" style="73" customWidth="1"/>
    <col min="11801" max="11801" width="12" style="73" customWidth="1"/>
    <col min="11802" max="11802" width="9.6640625" style="73"/>
    <col min="11803" max="11803" width="15.33203125" style="73" customWidth="1"/>
    <col min="11804" max="11804" width="15.21875" style="73" customWidth="1"/>
    <col min="11805" max="11805" width="21.44140625" style="73" customWidth="1"/>
    <col min="11806" max="11821" width="9.6640625" style="73"/>
    <col min="11822" max="11823" width="13.44140625" style="73" customWidth="1"/>
    <col min="11824" max="11824" width="9.6640625" style="73"/>
    <col min="11825" max="11825" width="13.88671875" style="73" customWidth="1"/>
    <col min="11826" max="11826" width="10.6640625" style="73" customWidth="1"/>
    <col min="11827" max="11827" width="17.33203125" style="73" customWidth="1"/>
    <col min="11828" max="11829" width="12.6640625" style="73" customWidth="1"/>
    <col min="11830" max="11830" width="11.21875" style="73" customWidth="1"/>
    <col min="11831" max="11831" width="18.33203125" style="73" customWidth="1"/>
    <col min="11832" max="11832" width="12.88671875" style="73" customWidth="1"/>
    <col min="11833" max="11834" width="13.21875" style="73" customWidth="1"/>
    <col min="11835" max="11835" width="10.88671875" style="73" customWidth="1"/>
    <col min="11836" max="11836" width="11.109375" style="73" customWidth="1"/>
    <col min="11837" max="11837" width="15.21875" style="73" customWidth="1"/>
    <col min="11838" max="11838" width="9.6640625" style="73"/>
    <col min="11839" max="11839" width="11" style="73" customWidth="1"/>
    <col min="11840" max="11840" width="10.77734375" style="73" customWidth="1"/>
    <col min="11841" max="11841" width="11.44140625" style="73" customWidth="1"/>
    <col min="11842" max="11842" width="4" style="73" customWidth="1"/>
    <col min="11843" max="12033" width="9.6640625" style="73"/>
    <col min="12034" max="12034" width="6.44140625" style="73" customWidth="1"/>
    <col min="12035" max="12035" width="13.88671875" style="73" customWidth="1"/>
    <col min="12036" max="12036" width="11.88671875" style="73" customWidth="1"/>
    <col min="12037" max="12039" width="9.6640625" style="73"/>
    <col min="12040" max="12040" width="15.44140625" style="73" customWidth="1"/>
    <col min="12041" max="12041" width="16.21875" style="73" customWidth="1"/>
    <col min="12042" max="12053" width="9.6640625" style="73"/>
    <col min="12054" max="12054" width="12" style="73" customWidth="1"/>
    <col min="12055" max="12055" width="12.77734375" style="73" customWidth="1"/>
    <col min="12056" max="12056" width="11.109375" style="73" customWidth="1"/>
    <col min="12057" max="12057" width="12" style="73" customWidth="1"/>
    <col min="12058" max="12058" width="9.6640625" style="73"/>
    <col min="12059" max="12059" width="15.33203125" style="73" customWidth="1"/>
    <col min="12060" max="12060" width="15.21875" style="73" customWidth="1"/>
    <col min="12061" max="12061" width="21.44140625" style="73" customWidth="1"/>
    <col min="12062" max="12077" width="9.6640625" style="73"/>
    <col min="12078" max="12079" width="13.44140625" style="73" customWidth="1"/>
    <col min="12080" max="12080" width="9.6640625" style="73"/>
    <col min="12081" max="12081" width="13.88671875" style="73" customWidth="1"/>
    <col min="12082" max="12082" width="10.6640625" style="73" customWidth="1"/>
    <col min="12083" max="12083" width="17.33203125" style="73" customWidth="1"/>
    <col min="12084" max="12085" width="12.6640625" style="73" customWidth="1"/>
    <col min="12086" max="12086" width="11.21875" style="73" customWidth="1"/>
    <col min="12087" max="12087" width="18.33203125" style="73" customWidth="1"/>
    <col min="12088" max="12088" width="12.88671875" style="73" customWidth="1"/>
    <col min="12089" max="12090" width="13.21875" style="73" customWidth="1"/>
    <col min="12091" max="12091" width="10.88671875" style="73" customWidth="1"/>
    <col min="12092" max="12092" width="11.109375" style="73" customWidth="1"/>
    <col min="12093" max="12093" width="15.21875" style="73" customWidth="1"/>
    <col min="12094" max="12094" width="9.6640625" style="73"/>
    <col min="12095" max="12095" width="11" style="73" customWidth="1"/>
    <col min="12096" max="12096" width="10.77734375" style="73" customWidth="1"/>
    <col min="12097" max="12097" width="11.44140625" style="73" customWidth="1"/>
    <col min="12098" max="12098" width="4" style="73" customWidth="1"/>
    <col min="12099" max="12289" width="9.6640625" style="73"/>
    <col min="12290" max="12290" width="6.44140625" style="73" customWidth="1"/>
    <col min="12291" max="12291" width="13.88671875" style="73" customWidth="1"/>
    <col min="12292" max="12292" width="11.88671875" style="73" customWidth="1"/>
    <col min="12293" max="12295" width="9.6640625" style="73"/>
    <col min="12296" max="12296" width="15.44140625" style="73" customWidth="1"/>
    <col min="12297" max="12297" width="16.21875" style="73" customWidth="1"/>
    <col min="12298" max="12309" width="9.6640625" style="73"/>
    <col min="12310" max="12310" width="12" style="73" customWidth="1"/>
    <col min="12311" max="12311" width="12.77734375" style="73" customWidth="1"/>
    <col min="12312" max="12312" width="11.109375" style="73" customWidth="1"/>
    <col min="12313" max="12313" width="12" style="73" customWidth="1"/>
    <col min="12314" max="12314" width="9.6640625" style="73"/>
    <col min="12315" max="12315" width="15.33203125" style="73" customWidth="1"/>
    <col min="12316" max="12316" width="15.21875" style="73" customWidth="1"/>
    <col min="12317" max="12317" width="21.44140625" style="73" customWidth="1"/>
    <col min="12318" max="12333" width="9.6640625" style="73"/>
    <col min="12334" max="12335" width="13.44140625" style="73" customWidth="1"/>
    <col min="12336" max="12336" width="9.6640625" style="73"/>
    <col min="12337" max="12337" width="13.88671875" style="73" customWidth="1"/>
    <col min="12338" max="12338" width="10.6640625" style="73" customWidth="1"/>
    <col min="12339" max="12339" width="17.33203125" style="73" customWidth="1"/>
    <col min="12340" max="12341" width="12.6640625" style="73" customWidth="1"/>
    <col min="12342" max="12342" width="11.21875" style="73" customWidth="1"/>
    <col min="12343" max="12343" width="18.33203125" style="73" customWidth="1"/>
    <col min="12344" max="12344" width="12.88671875" style="73" customWidth="1"/>
    <col min="12345" max="12346" width="13.21875" style="73" customWidth="1"/>
    <col min="12347" max="12347" width="10.88671875" style="73" customWidth="1"/>
    <col min="12348" max="12348" width="11.109375" style="73" customWidth="1"/>
    <col min="12349" max="12349" width="15.21875" style="73" customWidth="1"/>
    <col min="12350" max="12350" width="9.6640625" style="73"/>
    <col min="12351" max="12351" width="11" style="73" customWidth="1"/>
    <col min="12352" max="12352" width="10.77734375" style="73" customWidth="1"/>
    <col min="12353" max="12353" width="11.44140625" style="73" customWidth="1"/>
    <col min="12354" max="12354" width="4" style="73" customWidth="1"/>
    <col min="12355" max="12545" width="9.6640625" style="73"/>
    <col min="12546" max="12546" width="6.44140625" style="73" customWidth="1"/>
    <col min="12547" max="12547" width="13.88671875" style="73" customWidth="1"/>
    <col min="12548" max="12548" width="11.88671875" style="73" customWidth="1"/>
    <col min="12549" max="12551" width="9.6640625" style="73"/>
    <col min="12552" max="12552" width="15.44140625" style="73" customWidth="1"/>
    <col min="12553" max="12553" width="16.21875" style="73" customWidth="1"/>
    <col min="12554" max="12565" width="9.6640625" style="73"/>
    <col min="12566" max="12566" width="12" style="73" customWidth="1"/>
    <col min="12567" max="12567" width="12.77734375" style="73" customWidth="1"/>
    <col min="12568" max="12568" width="11.109375" style="73" customWidth="1"/>
    <col min="12569" max="12569" width="12" style="73" customWidth="1"/>
    <col min="12570" max="12570" width="9.6640625" style="73"/>
    <col min="12571" max="12571" width="15.33203125" style="73" customWidth="1"/>
    <col min="12572" max="12572" width="15.21875" style="73" customWidth="1"/>
    <col min="12573" max="12573" width="21.44140625" style="73" customWidth="1"/>
    <col min="12574" max="12589" width="9.6640625" style="73"/>
    <col min="12590" max="12591" width="13.44140625" style="73" customWidth="1"/>
    <col min="12592" max="12592" width="9.6640625" style="73"/>
    <col min="12593" max="12593" width="13.88671875" style="73" customWidth="1"/>
    <col min="12594" max="12594" width="10.6640625" style="73" customWidth="1"/>
    <col min="12595" max="12595" width="17.33203125" style="73" customWidth="1"/>
    <col min="12596" max="12597" width="12.6640625" style="73" customWidth="1"/>
    <col min="12598" max="12598" width="11.21875" style="73" customWidth="1"/>
    <col min="12599" max="12599" width="18.33203125" style="73" customWidth="1"/>
    <col min="12600" max="12600" width="12.88671875" style="73" customWidth="1"/>
    <col min="12601" max="12602" width="13.21875" style="73" customWidth="1"/>
    <col min="12603" max="12603" width="10.88671875" style="73" customWidth="1"/>
    <col min="12604" max="12604" width="11.109375" style="73" customWidth="1"/>
    <col min="12605" max="12605" width="15.21875" style="73" customWidth="1"/>
    <col min="12606" max="12606" width="9.6640625" style="73"/>
    <col min="12607" max="12607" width="11" style="73" customWidth="1"/>
    <col min="12608" max="12608" width="10.77734375" style="73" customWidth="1"/>
    <col min="12609" max="12609" width="11.44140625" style="73" customWidth="1"/>
    <col min="12610" max="12610" width="4" style="73" customWidth="1"/>
    <col min="12611" max="12801" width="9.6640625" style="73"/>
    <col min="12802" max="12802" width="6.44140625" style="73" customWidth="1"/>
    <col min="12803" max="12803" width="13.88671875" style="73" customWidth="1"/>
    <col min="12804" max="12804" width="11.88671875" style="73" customWidth="1"/>
    <col min="12805" max="12807" width="9.6640625" style="73"/>
    <col min="12808" max="12808" width="15.44140625" style="73" customWidth="1"/>
    <col min="12809" max="12809" width="16.21875" style="73" customWidth="1"/>
    <col min="12810" max="12821" width="9.6640625" style="73"/>
    <col min="12822" max="12822" width="12" style="73" customWidth="1"/>
    <col min="12823" max="12823" width="12.77734375" style="73" customWidth="1"/>
    <col min="12824" max="12824" width="11.109375" style="73" customWidth="1"/>
    <col min="12825" max="12825" width="12" style="73" customWidth="1"/>
    <col min="12826" max="12826" width="9.6640625" style="73"/>
    <col min="12827" max="12827" width="15.33203125" style="73" customWidth="1"/>
    <col min="12828" max="12828" width="15.21875" style="73" customWidth="1"/>
    <col min="12829" max="12829" width="21.44140625" style="73" customWidth="1"/>
    <col min="12830" max="12845" width="9.6640625" style="73"/>
    <col min="12846" max="12847" width="13.44140625" style="73" customWidth="1"/>
    <col min="12848" max="12848" width="9.6640625" style="73"/>
    <col min="12849" max="12849" width="13.88671875" style="73" customWidth="1"/>
    <col min="12850" max="12850" width="10.6640625" style="73" customWidth="1"/>
    <col min="12851" max="12851" width="17.33203125" style="73" customWidth="1"/>
    <col min="12852" max="12853" width="12.6640625" style="73" customWidth="1"/>
    <col min="12854" max="12854" width="11.21875" style="73" customWidth="1"/>
    <col min="12855" max="12855" width="18.33203125" style="73" customWidth="1"/>
    <col min="12856" max="12856" width="12.88671875" style="73" customWidth="1"/>
    <col min="12857" max="12858" width="13.21875" style="73" customWidth="1"/>
    <col min="12859" max="12859" width="10.88671875" style="73" customWidth="1"/>
    <col min="12860" max="12860" width="11.109375" style="73" customWidth="1"/>
    <col min="12861" max="12861" width="15.21875" style="73" customWidth="1"/>
    <col min="12862" max="12862" width="9.6640625" style="73"/>
    <col min="12863" max="12863" width="11" style="73" customWidth="1"/>
    <col min="12864" max="12864" width="10.77734375" style="73" customWidth="1"/>
    <col min="12865" max="12865" width="11.44140625" style="73" customWidth="1"/>
    <col min="12866" max="12866" width="4" style="73" customWidth="1"/>
    <col min="12867" max="13057" width="9.6640625" style="73"/>
    <col min="13058" max="13058" width="6.44140625" style="73" customWidth="1"/>
    <col min="13059" max="13059" width="13.88671875" style="73" customWidth="1"/>
    <col min="13060" max="13060" width="11.88671875" style="73" customWidth="1"/>
    <col min="13061" max="13063" width="9.6640625" style="73"/>
    <col min="13064" max="13064" width="15.44140625" style="73" customWidth="1"/>
    <col min="13065" max="13065" width="16.21875" style="73" customWidth="1"/>
    <col min="13066" max="13077" width="9.6640625" style="73"/>
    <col min="13078" max="13078" width="12" style="73" customWidth="1"/>
    <col min="13079" max="13079" width="12.77734375" style="73" customWidth="1"/>
    <col min="13080" max="13080" width="11.109375" style="73" customWidth="1"/>
    <col min="13081" max="13081" width="12" style="73" customWidth="1"/>
    <col min="13082" max="13082" width="9.6640625" style="73"/>
    <col min="13083" max="13083" width="15.33203125" style="73" customWidth="1"/>
    <col min="13084" max="13084" width="15.21875" style="73" customWidth="1"/>
    <col min="13085" max="13085" width="21.44140625" style="73" customWidth="1"/>
    <col min="13086" max="13101" width="9.6640625" style="73"/>
    <col min="13102" max="13103" width="13.44140625" style="73" customWidth="1"/>
    <col min="13104" max="13104" width="9.6640625" style="73"/>
    <col min="13105" max="13105" width="13.88671875" style="73" customWidth="1"/>
    <col min="13106" max="13106" width="10.6640625" style="73" customWidth="1"/>
    <col min="13107" max="13107" width="17.33203125" style="73" customWidth="1"/>
    <col min="13108" max="13109" width="12.6640625" style="73" customWidth="1"/>
    <col min="13110" max="13110" width="11.21875" style="73" customWidth="1"/>
    <col min="13111" max="13111" width="18.33203125" style="73" customWidth="1"/>
    <col min="13112" max="13112" width="12.88671875" style="73" customWidth="1"/>
    <col min="13113" max="13114" width="13.21875" style="73" customWidth="1"/>
    <col min="13115" max="13115" width="10.88671875" style="73" customWidth="1"/>
    <col min="13116" max="13116" width="11.109375" style="73" customWidth="1"/>
    <col min="13117" max="13117" width="15.21875" style="73" customWidth="1"/>
    <col min="13118" max="13118" width="9.6640625" style="73"/>
    <col min="13119" max="13119" width="11" style="73" customWidth="1"/>
    <col min="13120" max="13120" width="10.77734375" style="73" customWidth="1"/>
    <col min="13121" max="13121" width="11.44140625" style="73" customWidth="1"/>
    <col min="13122" max="13122" width="4" style="73" customWidth="1"/>
    <col min="13123" max="13313" width="9.6640625" style="73"/>
    <col min="13314" max="13314" width="6.44140625" style="73" customWidth="1"/>
    <col min="13315" max="13315" width="13.88671875" style="73" customWidth="1"/>
    <col min="13316" max="13316" width="11.88671875" style="73" customWidth="1"/>
    <col min="13317" max="13319" width="9.6640625" style="73"/>
    <col min="13320" max="13320" width="15.44140625" style="73" customWidth="1"/>
    <col min="13321" max="13321" width="16.21875" style="73" customWidth="1"/>
    <col min="13322" max="13333" width="9.6640625" style="73"/>
    <col min="13334" max="13334" width="12" style="73" customWidth="1"/>
    <col min="13335" max="13335" width="12.77734375" style="73" customWidth="1"/>
    <col min="13336" max="13336" width="11.109375" style="73" customWidth="1"/>
    <col min="13337" max="13337" width="12" style="73" customWidth="1"/>
    <col min="13338" max="13338" width="9.6640625" style="73"/>
    <col min="13339" max="13339" width="15.33203125" style="73" customWidth="1"/>
    <col min="13340" max="13340" width="15.21875" style="73" customWidth="1"/>
    <col min="13341" max="13341" width="21.44140625" style="73" customWidth="1"/>
    <col min="13342" max="13357" width="9.6640625" style="73"/>
    <col min="13358" max="13359" width="13.44140625" style="73" customWidth="1"/>
    <col min="13360" max="13360" width="9.6640625" style="73"/>
    <col min="13361" max="13361" width="13.88671875" style="73" customWidth="1"/>
    <col min="13362" max="13362" width="10.6640625" style="73" customWidth="1"/>
    <col min="13363" max="13363" width="17.33203125" style="73" customWidth="1"/>
    <col min="13364" max="13365" width="12.6640625" style="73" customWidth="1"/>
    <col min="13366" max="13366" width="11.21875" style="73" customWidth="1"/>
    <col min="13367" max="13367" width="18.33203125" style="73" customWidth="1"/>
    <col min="13368" max="13368" width="12.88671875" style="73" customWidth="1"/>
    <col min="13369" max="13370" width="13.21875" style="73" customWidth="1"/>
    <col min="13371" max="13371" width="10.88671875" style="73" customWidth="1"/>
    <col min="13372" max="13372" width="11.109375" style="73" customWidth="1"/>
    <col min="13373" max="13373" width="15.21875" style="73" customWidth="1"/>
    <col min="13374" max="13374" width="9.6640625" style="73"/>
    <col min="13375" max="13375" width="11" style="73" customWidth="1"/>
    <col min="13376" max="13376" width="10.77734375" style="73" customWidth="1"/>
    <col min="13377" max="13377" width="11.44140625" style="73" customWidth="1"/>
    <col min="13378" max="13378" width="4" style="73" customWidth="1"/>
    <col min="13379" max="13569" width="9.6640625" style="73"/>
    <col min="13570" max="13570" width="6.44140625" style="73" customWidth="1"/>
    <col min="13571" max="13571" width="13.88671875" style="73" customWidth="1"/>
    <col min="13572" max="13572" width="11.88671875" style="73" customWidth="1"/>
    <col min="13573" max="13575" width="9.6640625" style="73"/>
    <col min="13576" max="13576" width="15.44140625" style="73" customWidth="1"/>
    <col min="13577" max="13577" width="16.21875" style="73" customWidth="1"/>
    <col min="13578" max="13589" width="9.6640625" style="73"/>
    <col min="13590" max="13590" width="12" style="73" customWidth="1"/>
    <col min="13591" max="13591" width="12.77734375" style="73" customWidth="1"/>
    <col min="13592" max="13592" width="11.109375" style="73" customWidth="1"/>
    <col min="13593" max="13593" width="12" style="73" customWidth="1"/>
    <col min="13594" max="13594" width="9.6640625" style="73"/>
    <col min="13595" max="13595" width="15.33203125" style="73" customWidth="1"/>
    <col min="13596" max="13596" width="15.21875" style="73" customWidth="1"/>
    <col min="13597" max="13597" width="21.44140625" style="73" customWidth="1"/>
    <col min="13598" max="13613" width="9.6640625" style="73"/>
    <col min="13614" max="13615" width="13.44140625" style="73" customWidth="1"/>
    <col min="13616" max="13616" width="9.6640625" style="73"/>
    <col min="13617" max="13617" width="13.88671875" style="73" customWidth="1"/>
    <col min="13618" max="13618" width="10.6640625" style="73" customWidth="1"/>
    <col min="13619" max="13619" width="17.33203125" style="73" customWidth="1"/>
    <col min="13620" max="13621" width="12.6640625" style="73" customWidth="1"/>
    <col min="13622" max="13622" width="11.21875" style="73" customWidth="1"/>
    <col min="13623" max="13623" width="18.33203125" style="73" customWidth="1"/>
    <col min="13624" max="13624" width="12.88671875" style="73" customWidth="1"/>
    <col min="13625" max="13626" width="13.21875" style="73" customWidth="1"/>
    <col min="13627" max="13627" width="10.88671875" style="73" customWidth="1"/>
    <col min="13628" max="13628" width="11.109375" style="73" customWidth="1"/>
    <col min="13629" max="13629" width="15.21875" style="73" customWidth="1"/>
    <col min="13630" max="13630" width="9.6640625" style="73"/>
    <col min="13631" max="13631" width="11" style="73" customWidth="1"/>
    <col min="13632" max="13632" width="10.77734375" style="73" customWidth="1"/>
    <col min="13633" max="13633" width="11.44140625" style="73" customWidth="1"/>
    <col min="13634" max="13634" width="4" style="73" customWidth="1"/>
    <col min="13635" max="13825" width="9.6640625" style="73"/>
    <col min="13826" max="13826" width="6.44140625" style="73" customWidth="1"/>
    <col min="13827" max="13827" width="13.88671875" style="73" customWidth="1"/>
    <col min="13828" max="13828" width="11.88671875" style="73" customWidth="1"/>
    <col min="13829" max="13831" width="9.6640625" style="73"/>
    <col min="13832" max="13832" width="15.44140625" style="73" customWidth="1"/>
    <col min="13833" max="13833" width="16.21875" style="73" customWidth="1"/>
    <col min="13834" max="13845" width="9.6640625" style="73"/>
    <col min="13846" max="13846" width="12" style="73" customWidth="1"/>
    <col min="13847" max="13847" width="12.77734375" style="73" customWidth="1"/>
    <col min="13848" max="13848" width="11.109375" style="73" customWidth="1"/>
    <col min="13849" max="13849" width="12" style="73" customWidth="1"/>
    <col min="13850" max="13850" width="9.6640625" style="73"/>
    <col min="13851" max="13851" width="15.33203125" style="73" customWidth="1"/>
    <col min="13852" max="13852" width="15.21875" style="73" customWidth="1"/>
    <col min="13853" max="13853" width="21.44140625" style="73" customWidth="1"/>
    <col min="13854" max="13869" width="9.6640625" style="73"/>
    <col min="13870" max="13871" width="13.44140625" style="73" customWidth="1"/>
    <col min="13872" max="13872" width="9.6640625" style="73"/>
    <col min="13873" max="13873" width="13.88671875" style="73" customWidth="1"/>
    <col min="13874" max="13874" width="10.6640625" style="73" customWidth="1"/>
    <col min="13875" max="13875" width="17.33203125" style="73" customWidth="1"/>
    <col min="13876" max="13877" width="12.6640625" style="73" customWidth="1"/>
    <col min="13878" max="13878" width="11.21875" style="73" customWidth="1"/>
    <col min="13879" max="13879" width="18.33203125" style="73" customWidth="1"/>
    <col min="13880" max="13880" width="12.88671875" style="73" customWidth="1"/>
    <col min="13881" max="13882" width="13.21875" style="73" customWidth="1"/>
    <col min="13883" max="13883" width="10.88671875" style="73" customWidth="1"/>
    <col min="13884" max="13884" width="11.109375" style="73" customWidth="1"/>
    <col min="13885" max="13885" width="15.21875" style="73" customWidth="1"/>
    <col min="13886" max="13886" width="9.6640625" style="73"/>
    <col min="13887" max="13887" width="11" style="73" customWidth="1"/>
    <col min="13888" max="13888" width="10.77734375" style="73" customWidth="1"/>
    <col min="13889" max="13889" width="11.44140625" style="73" customWidth="1"/>
    <col min="13890" max="13890" width="4" style="73" customWidth="1"/>
    <col min="13891" max="14081" width="9.6640625" style="73"/>
    <col min="14082" max="14082" width="6.44140625" style="73" customWidth="1"/>
    <col min="14083" max="14083" width="13.88671875" style="73" customWidth="1"/>
    <col min="14084" max="14084" width="11.88671875" style="73" customWidth="1"/>
    <col min="14085" max="14087" width="9.6640625" style="73"/>
    <col min="14088" max="14088" width="15.44140625" style="73" customWidth="1"/>
    <col min="14089" max="14089" width="16.21875" style="73" customWidth="1"/>
    <col min="14090" max="14101" width="9.6640625" style="73"/>
    <col min="14102" max="14102" width="12" style="73" customWidth="1"/>
    <col min="14103" max="14103" width="12.77734375" style="73" customWidth="1"/>
    <col min="14104" max="14104" width="11.109375" style="73" customWidth="1"/>
    <col min="14105" max="14105" width="12" style="73" customWidth="1"/>
    <col min="14106" max="14106" width="9.6640625" style="73"/>
    <col min="14107" max="14107" width="15.33203125" style="73" customWidth="1"/>
    <col min="14108" max="14108" width="15.21875" style="73" customWidth="1"/>
    <col min="14109" max="14109" width="21.44140625" style="73" customWidth="1"/>
    <col min="14110" max="14125" width="9.6640625" style="73"/>
    <col min="14126" max="14127" width="13.44140625" style="73" customWidth="1"/>
    <col min="14128" max="14128" width="9.6640625" style="73"/>
    <col min="14129" max="14129" width="13.88671875" style="73" customWidth="1"/>
    <col min="14130" max="14130" width="10.6640625" style="73" customWidth="1"/>
    <col min="14131" max="14131" width="17.33203125" style="73" customWidth="1"/>
    <col min="14132" max="14133" width="12.6640625" style="73" customWidth="1"/>
    <col min="14134" max="14134" width="11.21875" style="73" customWidth="1"/>
    <col min="14135" max="14135" width="18.33203125" style="73" customWidth="1"/>
    <col min="14136" max="14136" width="12.88671875" style="73" customWidth="1"/>
    <col min="14137" max="14138" width="13.21875" style="73" customWidth="1"/>
    <col min="14139" max="14139" width="10.88671875" style="73" customWidth="1"/>
    <col min="14140" max="14140" width="11.109375" style="73" customWidth="1"/>
    <col min="14141" max="14141" width="15.21875" style="73" customWidth="1"/>
    <col min="14142" max="14142" width="9.6640625" style="73"/>
    <col min="14143" max="14143" width="11" style="73" customWidth="1"/>
    <col min="14144" max="14144" width="10.77734375" style="73" customWidth="1"/>
    <col min="14145" max="14145" width="11.44140625" style="73" customWidth="1"/>
    <col min="14146" max="14146" width="4" style="73" customWidth="1"/>
    <col min="14147" max="14337" width="9.6640625" style="73"/>
    <col min="14338" max="14338" width="6.44140625" style="73" customWidth="1"/>
    <col min="14339" max="14339" width="13.88671875" style="73" customWidth="1"/>
    <col min="14340" max="14340" width="11.88671875" style="73" customWidth="1"/>
    <col min="14341" max="14343" width="9.6640625" style="73"/>
    <col min="14344" max="14344" width="15.44140625" style="73" customWidth="1"/>
    <col min="14345" max="14345" width="16.21875" style="73" customWidth="1"/>
    <col min="14346" max="14357" width="9.6640625" style="73"/>
    <col min="14358" max="14358" width="12" style="73" customWidth="1"/>
    <col min="14359" max="14359" width="12.77734375" style="73" customWidth="1"/>
    <col min="14360" max="14360" width="11.109375" style="73" customWidth="1"/>
    <col min="14361" max="14361" width="12" style="73" customWidth="1"/>
    <col min="14362" max="14362" width="9.6640625" style="73"/>
    <col min="14363" max="14363" width="15.33203125" style="73" customWidth="1"/>
    <col min="14364" max="14364" width="15.21875" style="73" customWidth="1"/>
    <col min="14365" max="14365" width="21.44140625" style="73" customWidth="1"/>
    <col min="14366" max="14381" width="9.6640625" style="73"/>
    <col min="14382" max="14383" width="13.44140625" style="73" customWidth="1"/>
    <col min="14384" max="14384" width="9.6640625" style="73"/>
    <col min="14385" max="14385" width="13.88671875" style="73" customWidth="1"/>
    <col min="14386" max="14386" width="10.6640625" style="73" customWidth="1"/>
    <col min="14387" max="14387" width="17.33203125" style="73" customWidth="1"/>
    <col min="14388" max="14389" width="12.6640625" style="73" customWidth="1"/>
    <col min="14390" max="14390" width="11.21875" style="73" customWidth="1"/>
    <col min="14391" max="14391" width="18.33203125" style="73" customWidth="1"/>
    <col min="14392" max="14392" width="12.88671875" style="73" customWidth="1"/>
    <col min="14393" max="14394" width="13.21875" style="73" customWidth="1"/>
    <col min="14395" max="14395" width="10.88671875" style="73" customWidth="1"/>
    <col min="14396" max="14396" width="11.109375" style="73" customWidth="1"/>
    <col min="14397" max="14397" width="15.21875" style="73" customWidth="1"/>
    <col min="14398" max="14398" width="9.6640625" style="73"/>
    <col min="14399" max="14399" width="11" style="73" customWidth="1"/>
    <col min="14400" max="14400" width="10.77734375" style="73" customWidth="1"/>
    <col min="14401" max="14401" width="11.44140625" style="73" customWidth="1"/>
    <col min="14402" max="14402" width="4" style="73" customWidth="1"/>
    <col min="14403" max="14593" width="9.6640625" style="73"/>
    <col min="14594" max="14594" width="6.44140625" style="73" customWidth="1"/>
    <col min="14595" max="14595" width="13.88671875" style="73" customWidth="1"/>
    <col min="14596" max="14596" width="11.88671875" style="73" customWidth="1"/>
    <col min="14597" max="14599" width="9.6640625" style="73"/>
    <col min="14600" max="14600" width="15.44140625" style="73" customWidth="1"/>
    <col min="14601" max="14601" width="16.21875" style="73" customWidth="1"/>
    <col min="14602" max="14613" width="9.6640625" style="73"/>
    <col min="14614" max="14614" width="12" style="73" customWidth="1"/>
    <col min="14615" max="14615" width="12.77734375" style="73" customWidth="1"/>
    <col min="14616" max="14616" width="11.109375" style="73" customWidth="1"/>
    <col min="14617" max="14617" width="12" style="73" customWidth="1"/>
    <col min="14618" max="14618" width="9.6640625" style="73"/>
    <col min="14619" max="14619" width="15.33203125" style="73" customWidth="1"/>
    <col min="14620" max="14620" width="15.21875" style="73" customWidth="1"/>
    <col min="14621" max="14621" width="21.44140625" style="73" customWidth="1"/>
    <col min="14622" max="14637" width="9.6640625" style="73"/>
    <col min="14638" max="14639" width="13.44140625" style="73" customWidth="1"/>
    <col min="14640" max="14640" width="9.6640625" style="73"/>
    <col min="14641" max="14641" width="13.88671875" style="73" customWidth="1"/>
    <col min="14642" max="14642" width="10.6640625" style="73" customWidth="1"/>
    <col min="14643" max="14643" width="17.33203125" style="73" customWidth="1"/>
    <col min="14644" max="14645" width="12.6640625" style="73" customWidth="1"/>
    <col min="14646" max="14646" width="11.21875" style="73" customWidth="1"/>
    <col min="14647" max="14647" width="18.33203125" style="73" customWidth="1"/>
    <col min="14648" max="14648" width="12.88671875" style="73" customWidth="1"/>
    <col min="14649" max="14650" width="13.21875" style="73" customWidth="1"/>
    <col min="14651" max="14651" width="10.88671875" style="73" customWidth="1"/>
    <col min="14652" max="14652" width="11.109375" style="73" customWidth="1"/>
    <col min="14653" max="14653" width="15.21875" style="73" customWidth="1"/>
    <col min="14654" max="14654" width="9.6640625" style="73"/>
    <col min="14655" max="14655" width="11" style="73" customWidth="1"/>
    <col min="14656" max="14656" width="10.77734375" style="73" customWidth="1"/>
    <col min="14657" max="14657" width="11.44140625" style="73" customWidth="1"/>
    <col min="14658" max="14658" width="4" style="73" customWidth="1"/>
    <col min="14659" max="14849" width="9.6640625" style="73"/>
    <col min="14850" max="14850" width="6.44140625" style="73" customWidth="1"/>
    <col min="14851" max="14851" width="13.88671875" style="73" customWidth="1"/>
    <col min="14852" max="14852" width="11.88671875" style="73" customWidth="1"/>
    <col min="14853" max="14855" width="9.6640625" style="73"/>
    <col min="14856" max="14856" width="15.44140625" style="73" customWidth="1"/>
    <col min="14857" max="14857" width="16.21875" style="73" customWidth="1"/>
    <col min="14858" max="14869" width="9.6640625" style="73"/>
    <col min="14870" max="14870" width="12" style="73" customWidth="1"/>
    <col min="14871" max="14871" width="12.77734375" style="73" customWidth="1"/>
    <col min="14872" max="14872" width="11.109375" style="73" customWidth="1"/>
    <col min="14873" max="14873" width="12" style="73" customWidth="1"/>
    <col min="14874" max="14874" width="9.6640625" style="73"/>
    <col min="14875" max="14875" width="15.33203125" style="73" customWidth="1"/>
    <col min="14876" max="14876" width="15.21875" style="73" customWidth="1"/>
    <col min="14877" max="14877" width="21.44140625" style="73" customWidth="1"/>
    <col min="14878" max="14893" width="9.6640625" style="73"/>
    <col min="14894" max="14895" width="13.44140625" style="73" customWidth="1"/>
    <col min="14896" max="14896" width="9.6640625" style="73"/>
    <col min="14897" max="14897" width="13.88671875" style="73" customWidth="1"/>
    <col min="14898" max="14898" width="10.6640625" style="73" customWidth="1"/>
    <col min="14899" max="14899" width="17.33203125" style="73" customWidth="1"/>
    <col min="14900" max="14901" width="12.6640625" style="73" customWidth="1"/>
    <col min="14902" max="14902" width="11.21875" style="73" customWidth="1"/>
    <col min="14903" max="14903" width="18.33203125" style="73" customWidth="1"/>
    <col min="14904" max="14904" width="12.88671875" style="73" customWidth="1"/>
    <col min="14905" max="14906" width="13.21875" style="73" customWidth="1"/>
    <col min="14907" max="14907" width="10.88671875" style="73" customWidth="1"/>
    <col min="14908" max="14908" width="11.109375" style="73" customWidth="1"/>
    <col min="14909" max="14909" width="15.21875" style="73" customWidth="1"/>
    <col min="14910" max="14910" width="9.6640625" style="73"/>
    <col min="14911" max="14911" width="11" style="73" customWidth="1"/>
    <col min="14912" max="14912" width="10.77734375" style="73" customWidth="1"/>
    <col min="14913" max="14913" width="11.44140625" style="73" customWidth="1"/>
    <col min="14914" max="14914" width="4" style="73" customWidth="1"/>
    <col min="14915" max="15105" width="9.6640625" style="73"/>
    <col min="15106" max="15106" width="6.44140625" style="73" customWidth="1"/>
    <col min="15107" max="15107" width="13.88671875" style="73" customWidth="1"/>
    <col min="15108" max="15108" width="11.88671875" style="73" customWidth="1"/>
    <col min="15109" max="15111" width="9.6640625" style="73"/>
    <col min="15112" max="15112" width="15.44140625" style="73" customWidth="1"/>
    <col min="15113" max="15113" width="16.21875" style="73" customWidth="1"/>
    <col min="15114" max="15125" width="9.6640625" style="73"/>
    <col min="15126" max="15126" width="12" style="73" customWidth="1"/>
    <col min="15127" max="15127" width="12.77734375" style="73" customWidth="1"/>
    <col min="15128" max="15128" width="11.109375" style="73" customWidth="1"/>
    <col min="15129" max="15129" width="12" style="73" customWidth="1"/>
    <col min="15130" max="15130" width="9.6640625" style="73"/>
    <col min="15131" max="15131" width="15.33203125" style="73" customWidth="1"/>
    <col min="15132" max="15132" width="15.21875" style="73" customWidth="1"/>
    <col min="15133" max="15133" width="21.44140625" style="73" customWidth="1"/>
    <col min="15134" max="15149" width="9.6640625" style="73"/>
    <col min="15150" max="15151" width="13.44140625" style="73" customWidth="1"/>
    <col min="15152" max="15152" width="9.6640625" style="73"/>
    <col min="15153" max="15153" width="13.88671875" style="73" customWidth="1"/>
    <col min="15154" max="15154" width="10.6640625" style="73" customWidth="1"/>
    <col min="15155" max="15155" width="17.33203125" style="73" customWidth="1"/>
    <col min="15156" max="15157" width="12.6640625" style="73" customWidth="1"/>
    <col min="15158" max="15158" width="11.21875" style="73" customWidth="1"/>
    <col min="15159" max="15159" width="18.33203125" style="73" customWidth="1"/>
    <col min="15160" max="15160" width="12.88671875" style="73" customWidth="1"/>
    <col min="15161" max="15162" width="13.21875" style="73" customWidth="1"/>
    <col min="15163" max="15163" width="10.88671875" style="73" customWidth="1"/>
    <col min="15164" max="15164" width="11.109375" style="73" customWidth="1"/>
    <col min="15165" max="15165" width="15.21875" style="73" customWidth="1"/>
    <col min="15166" max="15166" width="9.6640625" style="73"/>
    <col min="15167" max="15167" width="11" style="73" customWidth="1"/>
    <col min="15168" max="15168" width="10.77734375" style="73" customWidth="1"/>
    <col min="15169" max="15169" width="11.44140625" style="73" customWidth="1"/>
    <col min="15170" max="15170" width="4" style="73" customWidth="1"/>
    <col min="15171" max="15361" width="9.6640625" style="73"/>
    <col min="15362" max="15362" width="6.44140625" style="73" customWidth="1"/>
    <col min="15363" max="15363" width="13.88671875" style="73" customWidth="1"/>
    <col min="15364" max="15364" width="11.88671875" style="73" customWidth="1"/>
    <col min="15365" max="15367" width="9.6640625" style="73"/>
    <col min="15368" max="15368" width="15.44140625" style="73" customWidth="1"/>
    <col min="15369" max="15369" width="16.21875" style="73" customWidth="1"/>
    <col min="15370" max="15381" width="9.6640625" style="73"/>
    <col min="15382" max="15382" width="12" style="73" customWidth="1"/>
    <col min="15383" max="15383" width="12.77734375" style="73" customWidth="1"/>
    <col min="15384" max="15384" width="11.109375" style="73" customWidth="1"/>
    <col min="15385" max="15385" width="12" style="73" customWidth="1"/>
    <col min="15386" max="15386" width="9.6640625" style="73"/>
    <col min="15387" max="15387" width="15.33203125" style="73" customWidth="1"/>
    <col min="15388" max="15388" width="15.21875" style="73" customWidth="1"/>
    <col min="15389" max="15389" width="21.44140625" style="73" customWidth="1"/>
    <col min="15390" max="15405" width="9.6640625" style="73"/>
    <col min="15406" max="15407" width="13.44140625" style="73" customWidth="1"/>
    <col min="15408" max="15408" width="9.6640625" style="73"/>
    <col min="15409" max="15409" width="13.88671875" style="73" customWidth="1"/>
    <col min="15410" max="15410" width="10.6640625" style="73" customWidth="1"/>
    <col min="15411" max="15411" width="17.33203125" style="73" customWidth="1"/>
    <col min="15412" max="15413" width="12.6640625" style="73" customWidth="1"/>
    <col min="15414" max="15414" width="11.21875" style="73" customWidth="1"/>
    <col min="15415" max="15415" width="18.33203125" style="73" customWidth="1"/>
    <col min="15416" max="15416" width="12.88671875" style="73" customWidth="1"/>
    <col min="15417" max="15418" width="13.21875" style="73" customWidth="1"/>
    <col min="15419" max="15419" width="10.88671875" style="73" customWidth="1"/>
    <col min="15420" max="15420" width="11.109375" style="73" customWidth="1"/>
    <col min="15421" max="15421" width="15.21875" style="73" customWidth="1"/>
    <col min="15422" max="15422" width="9.6640625" style="73"/>
    <col min="15423" max="15423" width="11" style="73" customWidth="1"/>
    <col min="15424" max="15424" width="10.77734375" style="73" customWidth="1"/>
    <col min="15425" max="15425" width="11.44140625" style="73" customWidth="1"/>
    <col min="15426" max="15426" width="4" style="73" customWidth="1"/>
    <col min="15427" max="15617" width="9.6640625" style="73"/>
    <col min="15618" max="15618" width="6.44140625" style="73" customWidth="1"/>
    <col min="15619" max="15619" width="13.88671875" style="73" customWidth="1"/>
    <col min="15620" max="15620" width="11.88671875" style="73" customWidth="1"/>
    <col min="15621" max="15623" width="9.6640625" style="73"/>
    <col min="15624" max="15624" width="15.44140625" style="73" customWidth="1"/>
    <col min="15625" max="15625" width="16.21875" style="73" customWidth="1"/>
    <col min="15626" max="15637" width="9.6640625" style="73"/>
    <col min="15638" max="15638" width="12" style="73" customWidth="1"/>
    <col min="15639" max="15639" width="12.77734375" style="73" customWidth="1"/>
    <col min="15640" max="15640" width="11.109375" style="73" customWidth="1"/>
    <col min="15641" max="15641" width="12" style="73" customWidth="1"/>
    <col min="15642" max="15642" width="9.6640625" style="73"/>
    <col min="15643" max="15643" width="15.33203125" style="73" customWidth="1"/>
    <col min="15644" max="15644" width="15.21875" style="73" customWidth="1"/>
    <col min="15645" max="15645" width="21.44140625" style="73" customWidth="1"/>
    <col min="15646" max="15661" width="9.6640625" style="73"/>
    <col min="15662" max="15663" width="13.44140625" style="73" customWidth="1"/>
    <col min="15664" max="15664" width="9.6640625" style="73"/>
    <col min="15665" max="15665" width="13.88671875" style="73" customWidth="1"/>
    <col min="15666" max="15666" width="10.6640625" style="73" customWidth="1"/>
    <col min="15667" max="15667" width="17.33203125" style="73" customWidth="1"/>
    <col min="15668" max="15669" width="12.6640625" style="73" customWidth="1"/>
    <col min="15670" max="15670" width="11.21875" style="73" customWidth="1"/>
    <col min="15671" max="15671" width="18.33203125" style="73" customWidth="1"/>
    <col min="15672" max="15672" width="12.88671875" style="73" customWidth="1"/>
    <col min="15673" max="15674" width="13.21875" style="73" customWidth="1"/>
    <col min="15675" max="15675" width="10.88671875" style="73" customWidth="1"/>
    <col min="15676" max="15676" width="11.109375" style="73" customWidth="1"/>
    <col min="15677" max="15677" width="15.21875" style="73" customWidth="1"/>
    <col min="15678" max="15678" width="9.6640625" style="73"/>
    <col min="15679" max="15679" width="11" style="73" customWidth="1"/>
    <col min="15680" max="15680" width="10.77734375" style="73" customWidth="1"/>
    <col min="15681" max="15681" width="11.44140625" style="73" customWidth="1"/>
    <col min="15682" max="15682" width="4" style="73" customWidth="1"/>
    <col min="15683" max="15873" width="9.6640625" style="73"/>
    <col min="15874" max="15874" width="6.44140625" style="73" customWidth="1"/>
    <col min="15875" max="15875" width="13.88671875" style="73" customWidth="1"/>
    <col min="15876" max="15876" width="11.88671875" style="73" customWidth="1"/>
    <col min="15877" max="15879" width="9.6640625" style="73"/>
    <col min="15880" max="15880" width="15.44140625" style="73" customWidth="1"/>
    <col min="15881" max="15881" width="16.21875" style="73" customWidth="1"/>
    <col min="15882" max="15893" width="9.6640625" style="73"/>
    <col min="15894" max="15894" width="12" style="73" customWidth="1"/>
    <col min="15895" max="15895" width="12.77734375" style="73" customWidth="1"/>
    <col min="15896" max="15896" width="11.109375" style="73" customWidth="1"/>
    <col min="15897" max="15897" width="12" style="73" customWidth="1"/>
    <col min="15898" max="15898" width="9.6640625" style="73"/>
    <col min="15899" max="15899" width="15.33203125" style="73" customWidth="1"/>
    <col min="15900" max="15900" width="15.21875" style="73" customWidth="1"/>
    <col min="15901" max="15901" width="21.44140625" style="73" customWidth="1"/>
    <col min="15902" max="15917" width="9.6640625" style="73"/>
    <col min="15918" max="15919" width="13.44140625" style="73" customWidth="1"/>
    <col min="15920" max="15920" width="9.6640625" style="73"/>
    <col min="15921" max="15921" width="13.88671875" style="73" customWidth="1"/>
    <col min="15922" max="15922" width="10.6640625" style="73" customWidth="1"/>
    <col min="15923" max="15923" width="17.33203125" style="73" customWidth="1"/>
    <col min="15924" max="15925" width="12.6640625" style="73" customWidth="1"/>
    <col min="15926" max="15926" width="11.21875" style="73" customWidth="1"/>
    <col min="15927" max="15927" width="18.33203125" style="73" customWidth="1"/>
    <col min="15928" max="15928" width="12.88671875" style="73" customWidth="1"/>
    <col min="15929" max="15930" width="13.21875" style="73" customWidth="1"/>
    <col min="15931" max="15931" width="10.88671875" style="73" customWidth="1"/>
    <col min="15932" max="15932" width="11.109375" style="73" customWidth="1"/>
    <col min="15933" max="15933" width="15.21875" style="73" customWidth="1"/>
    <col min="15934" max="15934" width="9.6640625" style="73"/>
    <col min="15935" max="15935" width="11" style="73" customWidth="1"/>
    <col min="15936" max="15936" width="10.77734375" style="73" customWidth="1"/>
    <col min="15937" max="15937" width="11.44140625" style="73" customWidth="1"/>
    <col min="15938" max="15938" width="4" style="73" customWidth="1"/>
    <col min="15939" max="16129" width="9.6640625" style="73"/>
    <col min="16130" max="16130" width="6.44140625" style="73" customWidth="1"/>
    <col min="16131" max="16131" width="13.88671875" style="73" customWidth="1"/>
    <col min="16132" max="16132" width="11.88671875" style="73" customWidth="1"/>
    <col min="16133" max="16135" width="9.6640625" style="73"/>
    <col min="16136" max="16136" width="15.44140625" style="73" customWidth="1"/>
    <col min="16137" max="16137" width="16.21875" style="73" customWidth="1"/>
    <col min="16138" max="16149" width="9.6640625" style="73"/>
    <col min="16150" max="16150" width="12" style="73" customWidth="1"/>
    <col min="16151" max="16151" width="12.77734375" style="73" customWidth="1"/>
    <col min="16152" max="16152" width="11.109375" style="73" customWidth="1"/>
    <col min="16153" max="16153" width="12" style="73" customWidth="1"/>
    <col min="16154" max="16154" width="9.6640625" style="73"/>
    <col min="16155" max="16155" width="15.33203125" style="73" customWidth="1"/>
    <col min="16156" max="16156" width="15.21875" style="73" customWidth="1"/>
    <col min="16157" max="16157" width="21.44140625" style="73" customWidth="1"/>
    <col min="16158" max="16173" width="9.6640625" style="73"/>
    <col min="16174" max="16175" width="13.44140625" style="73" customWidth="1"/>
    <col min="16176" max="16176" width="9.6640625" style="73"/>
    <col min="16177" max="16177" width="13.88671875" style="73" customWidth="1"/>
    <col min="16178" max="16178" width="10.6640625" style="73" customWidth="1"/>
    <col min="16179" max="16179" width="17.33203125" style="73" customWidth="1"/>
    <col min="16180" max="16181" width="12.6640625" style="73" customWidth="1"/>
    <col min="16182" max="16182" width="11.21875" style="73" customWidth="1"/>
    <col min="16183" max="16183" width="18.33203125" style="73" customWidth="1"/>
    <col min="16184" max="16184" width="12.88671875" style="73" customWidth="1"/>
    <col min="16185" max="16186" width="13.21875" style="73" customWidth="1"/>
    <col min="16187" max="16187" width="10.88671875" style="73" customWidth="1"/>
    <col min="16188" max="16188" width="11.109375" style="73" customWidth="1"/>
    <col min="16189" max="16189" width="15.21875" style="73" customWidth="1"/>
    <col min="16190" max="16190" width="9.6640625" style="73"/>
    <col min="16191" max="16191" width="11" style="73" customWidth="1"/>
    <col min="16192" max="16192" width="10.77734375" style="73" customWidth="1"/>
    <col min="16193" max="16193" width="11.44140625" style="73" customWidth="1"/>
    <col min="16194" max="16194" width="4" style="73" customWidth="1"/>
    <col min="16195" max="16384" width="9.6640625" style="73"/>
  </cols>
  <sheetData>
    <row r="1" spans="1:75" ht="13.2" x14ac:dyDescent="0.2">
      <c r="A1" s="72" t="s">
        <v>301</v>
      </c>
    </row>
    <row r="2" spans="1:75" x14ac:dyDescent="0.2">
      <c r="C2" s="75" t="s">
        <v>302</v>
      </c>
      <c r="H2" s="75"/>
    </row>
    <row r="3" spans="1:75" s="74" customFormat="1" x14ac:dyDescent="0.2">
      <c r="A3" s="76"/>
      <c r="B3" s="77" t="s">
        <v>303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</row>
    <row r="4" spans="1:75" s="74" customFormat="1" x14ac:dyDescent="0.2">
      <c r="A4" s="76"/>
      <c r="B4" s="80" t="s">
        <v>304</v>
      </c>
      <c r="C4" s="78" t="s">
        <v>12</v>
      </c>
      <c r="D4" s="78" t="s">
        <v>12</v>
      </c>
      <c r="E4" s="78" t="s">
        <v>12</v>
      </c>
      <c r="F4" s="78" t="s">
        <v>12</v>
      </c>
      <c r="G4" s="78" t="s">
        <v>12</v>
      </c>
      <c r="H4" s="78" t="s">
        <v>12</v>
      </c>
      <c r="I4" s="78" t="s">
        <v>12</v>
      </c>
      <c r="J4" s="78" t="s">
        <v>12</v>
      </c>
      <c r="K4" s="78" t="s">
        <v>305</v>
      </c>
      <c r="L4" s="78" t="s">
        <v>12</v>
      </c>
      <c r="M4" s="78" t="s">
        <v>12</v>
      </c>
      <c r="N4" s="78" t="s">
        <v>12</v>
      </c>
      <c r="O4" s="78" t="s">
        <v>12</v>
      </c>
      <c r="P4" s="78" t="s">
        <v>12</v>
      </c>
      <c r="Q4" s="78" t="s">
        <v>12</v>
      </c>
      <c r="R4" s="78" t="s">
        <v>12</v>
      </c>
      <c r="S4" s="78" t="s">
        <v>12</v>
      </c>
      <c r="T4" s="78" t="s">
        <v>12</v>
      </c>
      <c r="U4" s="78" t="s">
        <v>12</v>
      </c>
      <c r="V4" s="78" t="s">
        <v>12</v>
      </c>
      <c r="W4" s="78" t="s">
        <v>12</v>
      </c>
      <c r="X4" s="78" t="s">
        <v>12</v>
      </c>
      <c r="Y4" s="78" t="s">
        <v>12</v>
      </c>
      <c r="Z4" s="78" t="s">
        <v>12</v>
      </c>
      <c r="AA4" s="78" t="s">
        <v>12</v>
      </c>
      <c r="AB4" s="78" t="s">
        <v>12</v>
      </c>
      <c r="AC4" s="78" t="s">
        <v>12</v>
      </c>
      <c r="AD4" s="78" t="s">
        <v>305</v>
      </c>
      <c r="AE4" s="78" t="s">
        <v>12</v>
      </c>
      <c r="AF4" s="78" t="s">
        <v>12</v>
      </c>
      <c r="AG4" s="78" t="s">
        <v>12</v>
      </c>
      <c r="AH4" s="78" t="s">
        <v>12</v>
      </c>
      <c r="AI4" s="78" t="s">
        <v>12</v>
      </c>
      <c r="AJ4" s="78" t="s">
        <v>12</v>
      </c>
      <c r="AK4" s="78" t="s">
        <v>12</v>
      </c>
      <c r="AL4" s="78" t="s">
        <v>12</v>
      </c>
      <c r="AM4" s="78" t="s">
        <v>12</v>
      </c>
      <c r="AN4" s="78" t="s">
        <v>12</v>
      </c>
      <c r="AO4" s="78" t="s">
        <v>12</v>
      </c>
      <c r="AP4" s="78" t="s">
        <v>12</v>
      </c>
      <c r="AQ4" s="78" t="s">
        <v>12</v>
      </c>
      <c r="AR4" s="78" t="s">
        <v>12</v>
      </c>
      <c r="AS4" s="78" t="s">
        <v>12</v>
      </c>
      <c r="AT4" s="78" t="s">
        <v>12</v>
      </c>
      <c r="AU4" s="78" t="s">
        <v>12</v>
      </c>
      <c r="AV4" s="78" t="s">
        <v>12</v>
      </c>
      <c r="AW4" s="78" t="s">
        <v>12</v>
      </c>
      <c r="AX4" s="78" t="s">
        <v>12</v>
      </c>
      <c r="AY4" s="78" t="s">
        <v>12</v>
      </c>
      <c r="AZ4" s="78" t="s">
        <v>12</v>
      </c>
      <c r="BA4" s="78" t="s">
        <v>12</v>
      </c>
      <c r="BB4" s="78" t="s">
        <v>12</v>
      </c>
      <c r="BC4" s="78" t="s">
        <v>12</v>
      </c>
      <c r="BD4" s="78" t="s">
        <v>12</v>
      </c>
      <c r="BE4" s="78" t="s">
        <v>12</v>
      </c>
      <c r="BF4" s="78" t="s">
        <v>12</v>
      </c>
      <c r="BG4" s="78" t="s">
        <v>12</v>
      </c>
      <c r="BH4" s="78" t="s">
        <v>12</v>
      </c>
      <c r="BI4" s="78" t="s">
        <v>12</v>
      </c>
      <c r="BJ4" s="78" t="s">
        <v>12</v>
      </c>
      <c r="BK4" s="78" t="s">
        <v>12</v>
      </c>
      <c r="BL4" s="78" t="s">
        <v>12</v>
      </c>
      <c r="BM4" s="78" t="s">
        <v>12</v>
      </c>
      <c r="BN4" s="78" t="s">
        <v>12</v>
      </c>
      <c r="BO4" s="78" t="s">
        <v>12</v>
      </c>
      <c r="BP4" s="78" t="s">
        <v>12</v>
      </c>
      <c r="BQ4" s="78" t="s">
        <v>12</v>
      </c>
      <c r="BR4" s="78" t="s">
        <v>12</v>
      </c>
      <c r="BS4" s="78" t="s">
        <v>305</v>
      </c>
      <c r="BT4" s="78" t="s">
        <v>12</v>
      </c>
      <c r="BU4" s="78" t="s">
        <v>12</v>
      </c>
      <c r="BV4" s="78" t="s">
        <v>12</v>
      </c>
      <c r="BW4" s="78" t="s">
        <v>12</v>
      </c>
    </row>
    <row r="5" spans="1:75" s="74" customFormat="1" x14ac:dyDescent="0.2">
      <c r="A5" s="76"/>
      <c r="B5" s="77" t="s">
        <v>306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</row>
    <row r="6" spans="1:75" s="88" customFormat="1" ht="30.6" x14ac:dyDescent="0.2">
      <c r="A6" s="84"/>
      <c r="B6" s="77" t="s">
        <v>308</v>
      </c>
      <c r="C6" s="97" t="s">
        <v>158</v>
      </c>
      <c r="D6" s="97" t="s">
        <v>111</v>
      </c>
      <c r="E6" s="97" t="s">
        <v>133</v>
      </c>
      <c r="F6" s="97" t="s">
        <v>85</v>
      </c>
      <c r="G6" s="97" t="s">
        <v>86</v>
      </c>
      <c r="H6" s="97" t="s">
        <v>87</v>
      </c>
      <c r="I6" s="97" t="s">
        <v>88</v>
      </c>
      <c r="J6" s="97" t="s">
        <v>159</v>
      </c>
      <c r="K6" s="97" t="s">
        <v>89</v>
      </c>
      <c r="L6" s="97" t="s">
        <v>240</v>
      </c>
      <c r="M6" s="97" t="s">
        <v>138</v>
      </c>
      <c r="N6" s="97" t="s">
        <v>33</v>
      </c>
      <c r="O6" s="97" t="s">
        <v>27</v>
      </c>
      <c r="P6" s="97" t="s">
        <v>241</v>
      </c>
      <c r="Q6" s="97" t="s">
        <v>22</v>
      </c>
      <c r="R6" s="97" t="s">
        <v>81</v>
      </c>
      <c r="S6" s="97" t="s">
        <v>37</v>
      </c>
      <c r="T6" s="97" t="s">
        <v>39</v>
      </c>
      <c r="U6" s="97" t="s">
        <v>204</v>
      </c>
      <c r="V6" s="97" t="s">
        <v>143</v>
      </c>
      <c r="W6" s="97" t="s">
        <v>341</v>
      </c>
      <c r="X6" s="97" t="s">
        <v>113</v>
      </c>
      <c r="Y6" s="97" t="s">
        <v>40</v>
      </c>
      <c r="Z6" s="97" t="s">
        <v>153</v>
      </c>
      <c r="AA6" s="97" t="s">
        <v>36</v>
      </c>
      <c r="AB6" s="97" t="s">
        <v>154</v>
      </c>
      <c r="AC6" s="97" t="s">
        <v>66</v>
      </c>
      <c r="AD6" s="97" t="s">
        <v>23</v>
      </c>
      <c r="AE6" s="97" t="s">
        <v>142</v>
      </c>
      <c r="AF6" s="97" t="s">
        <v>144</v>
      </c>
      <c r="AG6" s="97" t="s">
        <v>52</v>
      </c>
      <c r="AH6" s="97" t="s">
        <v>162</v>
      </c>
      <c r="AI6" s="97" t="s">
        <v>145</v>
      </c>
      <c r="AJ6" s="97" t="s">
        <v>139</v>
      </c>
      <c r="AK6" s="97" t="s">
        <v>59</v>
      </c>
      <c r="AL6" s="97" t="s">
        <v>45</v>
      </c>
      <c r="AM6" s="97" t="s">
        <v>163</v>
      </c>
      <c r="AN6" s="97" t="s">
        <v>155</v>
      </c>
      <c r="AO6" s="97" t="s">
        <v>47</v>
      </c>
      <c r="AP6" s="97" t="s">
        <v>43</v>
      </c>
      <c r="AQ6" s="97" t="s">
        <v>117</v>
      </c>
      <c r="AR6" s="97" t="s">
        <v>44</v>
      </c>
      <c r="AS6" s="97" t="s">
        <v>72</v>
      </c>
      <c r="AT6" s="97" t="s">
        <v>392</v>
      </c>
      <c r="AU6" s="97" t="s">
        <v>151</v>
      </c>
      <c r="AV6" s="97" t="s">
        <v>147</v>
      </c>
      <c r="AW6" s="97" t="s">
        <v>136</v>
      </c>
      <c r="AX6" s="97" t="s">
        <v>73</v>
      </c>
      <c r="AY6" s="97" t="s">
        <v>342</v>
      </c>
      <c r="AZ6" s="97" t="s">
        <v>49</v>
      </c>
      <c r="BA6" s="97" t="s">
        <v>42</v>
      </c>
      <c r="BB6" s="97" t="s">
        <v>146</v>
      </c>
      <c r="BC6" s="97" t="s">
        <v>164</v>
      </c>
      <c r="BD6" s="97" t="s">
        <v>148</v>
      </c>
      <c r="BE6" s="97" t="s">
        <v>137</v>
      </c>
      <c r="BF6" s="97" t="s">
        <v>74</v>
      </c>
      <c r="BG6" s="97" t="s">
        <v>150</v>
      </c>
      <c r="BH6" s="97" t="s">
        <v>34</v>
      </c>
      <c r="BI6" s="97" t="s">
        <v>11</v>
      </c>
      <c r="BJ6" s="97" t="s">
        <v>35</v>
      </c>
      <c r="BK6" s="97" t="s">
        <v>385</v>
      </c>
      <c r="BL6" s="97" t="s">
        <v>387</v>
      </c>
      <c r="BM6" s="97" t="s">
        <v>389</v>
      </c>
      <c r="BN6" s="97" t="s">
        <v>390</v>
      </c>
      <c r="BO6" s="97" t="s">
        <v>100</v>
      </c>
      <c r="BP6" s="97" t="s">
        <v>218</v>
      </c>
      <c r="BQ6" s="97" t="s">
        <v>105</v>
      </c>
      <c r="BR6" s="97" t="s">
        <v>55</v>
      </c>
      <c r="BS6" s="97" t="s">
        <v>106</v>
      </c>
      <c r="BT6" s="97" t="s">
        <v>53</v>
      </c>
      <c r="BU6" s="97" t="s">
        <v>249</v>
      </c>
      <c r="BV6" s="97" t="s">
        <v>56</v>
      </c>
      <c r="BW6" s="97" t="s">
        <v>41</v>
      </c>
    </row>
    <row r="7" spans="1:75" x14ac:dyDescent="0.2">
      <c r="A7" s="89" t="s">
        <v>259</v>
      </c>
      <c r="B7" s="90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</row>
    <row r="8" spans="1:75" x14ac:dyDescent="0.2">
      <c r="A8" s="92" t="s">
        <v>309</v>
      </c>
      <c r="B8" s="90"/>
      <c r="C8" s="93">
        <v>6.3176895306859202E-3</v>
      </c>
      <c r="D8" s="93">
        <v>8.9109121456370562E-3</v>
      </c>
      <c r="E8" s="93" t="s">
        <v>297</v>
      </c>
      <c r="F8" s="93">
        <v>5.9444444444444446</v>
      </c>
      <c r="G8" s="93">
        <v>1.011068476977568</v>
      </c>
      <c r="H8" s="93">
        <v>0.73076923076923073</v>
      </c>
      <c r="I8" s="93">
        <v>8.5850340136054424</v>
      </c>
      <c r="J8" s="93" t="s">
        <v>297</v>
      </c>
      <c r="K8" s="93">
        <v>0.11944687773745463</v>
      </c>
      <c r="L8" s="93" t="s">
        <v>297</v>
      </c>
      <c r="M8" s="93" t="s">
        <v>297</v>
      </c>
      <c r="N8" s="93">
        <v>3.5003777386048852E-2</v>
      </c>
      <c r="O8" s="93">
        <v>0.11495019596729039</v>
      </c>
      <c r="P8" s="93" t="s">
        <v>297</v>
      </c>
      <c r="Q8" s="93">
        <v>1.7015008761459736E-3</v>
      </c>
      <c r="R8" s="93">
        <v>4.9084249084249083E-2</v>
      </c>
      <c r="S8" s="93" t="s">
        <v>297</v>
      </c>
      <c r="T8" s="93" t="s">
        <v>297</v>
      </c>
      <c r="U8" s="93">
        <v>5.128205128205128E-2</v>
      </c>
      <c r="V8" s="93">
        <v>3.7800393397759341E-2</v>
      </c>
      <c r="W8" s="93">
        <v>5.0405205387106702E-2</v>
      </c>
      <c r="X8" s="93">
        <v>1.7991551028552471E-2</v>
      </c>
      <c r="Y8" s="93" t="s">
        <v>297</v>
      </c>
      <c r="Z8" s="93" t="s">
        <v>297</v>
      </c>
      <c r="AA8" s="93">
        <v>7.4982147107831472E-3</v>
      </c>
      <c r="AB8" s="93">
        <v>6.2543195177194319E-3</v>
      </c>
      <c r="AC8" s="93">
        <v>3.5103349964362082E-2</v>
      </c>
      <c r="AD8" s="93" t="s">
        <v>297</v>
      </c>
      <c r="AE8" s="93" t="s">
        <v>297</v>
      </c>
      <c r="AF8" s="93">
        <v>3.6381764696651647E-3</v>
      </c>
      <c r="AG8" s="93" t="s">
        <v>297</v>
      </c>
      <c r="AH8" s="93">
        <v>6.3338301043219081E-2</v>
      </c>
      <c r="AI8" s="93" t="s">
        <v>297</v>
      </c>
      <c r="AJ8" s="93">
        <v>1.0391872278664732E-2</v>
      </c>
      <c r="AK8" s="93">
        <v>9.2151836933968018E-3</v>
      </c>
      <c r="AL8" s="93">
        <v>3.8302606484424663E-2</v>
      </c>
      <c r="AM8" s="93">
        <v>6.9852941176470592E-3</v>
      </c>
      <c r="AN8" s="93">
        <v>1.9788072189818914E-2</v>
      </c>
      <c r="AO8" s="93" t="s">
        <v>297</v>
      </c>
      <c r="AP8" s="93" t="s">
        <v>297</v>
      </c>
      <c r="AQ8" s="93">
        <v>0.34132629646626894</v>
      </c>
      <c r="AR8" s="93">
        <v>2.137916579333473E-2</v>
      </c>
      <c r="AS8" s="93">
        <v>5.5754575652966843E-3</v>
      </c>
      <c r="AT8" s="93" t="s">
        <v>297</v>
      </c>
      <c r="AU8" s="93" t="s">
        <v>297</v>
      </c>
      <c r="AV8" s="93">
        <v>1.0254038009328862E-2</v>
      </c>
      <c r="AW8" s="93" t="s">
        <v>297</v>
      </c>
      <c r="AX8" s="93">
        <v>0.14993223665763156</v>
      </c>
      <c r="AY8" s="93">
        <v>0.42142128527711664</v>
      </c>
      <c r="AZ8" s="93">
        <v>4.0017119623368284E-2</v>
      </c>
      <c r="BA8" s="93" t="s">
        <v>297</v>
      </c>
      <c r="BB8" s="93" t="s">
        <v>297</v>
      </c>
      <c r="BC8" s="93">
        <v>5.9016393442622953E-2</v>
      </c>
      <c r="BD8" s="93">
        <v>3.4869602610477321E-2</v>
      </c>
      <c r="BE8" s="93">
        <v>1.1044213897587427E-2</v>
      </c>
      <c r="BF8" s="93">
        <v>2.3741105637657363E-2</v>
      </c>
      <c r="BG8" s="93" t="s">
        <v>297</v>
      </c>
      <c r="BH8" s="93">
        <v>8.9870628017698229E-3</v>
      </c>
      <c r="BI8" s="93">
        <v>1.1864693867384049E-2</v>
      </c>
      <c r="BJ8" s="93">
        <v>4.6945436986962817E-2</v>
      </c>
      <c r="BK8" s="93">
        <v>4.4709802832546518E-2</v>
      </c>
      <c r="BL8" s="93">
        <v>0.15517241379310345</v>
      </c>
      <c r="BM8" s="93">
        <v>0.46708233999633231</v>
      </c>
      <c r="BN8" s="93" t="s">
        <v>297</v>
      </c>
      <c r="BO8" s="93">
        <v>2.61034292447905E-3</v>
      </c>
      <c r="BP8" s="93">
        <v>4.1295546558704453E-2</v>
      </c>
      <c r="BQ8" s="93">
        <v>1.9046616857834368E-2</v>
      </c>
      <c r="BR8" s="93">
        <v>1.9366439336059426E-3</v>
      </c>
      <c r="BS8" s="93" t="s">
        <v>297</v>
      </c>
      <c r="BT8" s="93">
        <v>2.0979020979020979E-3</v>
      </c>
      <c r="BU8" s="93">
        <v>4.3529115648272901E-2</v>
      </c>
      <c r="BV8" s="93">
        <v>1.3623961309685698E-2</v>
      </c>
      <c r="BW8" s="93" t="s">
        <v>297</v>
      </c>
    </row>
    <row r="9" spans="1:75" x14ac:dyDescent="0.2">
      <c r="A9" s="92" t="s">
        <v>310</v>
      </c>
      <c r="B9" s="90"/>
      <c r="C9" s="93">
        <v>7.8307692307692314E-2</v>
      </c>
      <c r="D9" s="93">
        <v>1.184045584045584E-2</v>
      </c>
      <c r="E9" s="93">
        <v>1.3675380413577838E-2</v>
      </c>
      <c r="F9" s="93">
        <v>5.9333333333333336</v>
      </c>
      <c r="G9" s="93">
        <v>1.4745322245322245</v>
      </c>
      <c r="H9" s="93">
        <v>1.2857142857142858</v>
      </c>
      <c r="I9" s="93">
        <v>7.8289962825278812</v>
      </c>
      <c r="J9" s="93" t="s">
        <v>297</v>
      </c>
      <c r="K9" s="93">
        <v>0.36035245970099389</v>
      </c>
      <c r="L9" s="93">
        <v>1.6769230769230769E-2</v>
      </c>
      <c r="M9" s="93" t="s">
        <v>297</v>
      </c>
      <c r="N9" s="93">
        <v>3.2675578187990661E-2</v>
      </c>
      <c r="O9" s="93">
        <v>9.1937927259302638E-2</v>
      </c>
      <c r="P9" s="93">
        <v>1.116923076923077E-2</v>
      </c>
      <c r="Q9" s="93">
        <v>2.2015980565203365E-3</v>
      </c>
      <c r="R9" s="93">
        <v>2.1443298969072166E-2</v>
      </c>
      <c r="S9" s="93">
        <v>0.10292918057100482</v>
      </c>
      <c r="T9" s="93" t="s">
        <v>297</v>
      </c>
      <c r="U9" s="93">
        <v>1.3782542113323124E-2</v>
      </c>
      <c r="V9" s="93">
        <v>5.4698457223001401E-2</v>
      </c>
      <c r="W9" s="93" t="s">
        <v>297</v>
      </c>
      <c r="X9" s="93">
        <v>1.8089338996155665E-2</v>
      </c>
      <c r="Y9" s="93">
        <v>7.9959649668618196E-2</v>
      </c>
      <c r="Z9" s="93" t="s">
        <v>297</v>
      </c>
      <c r="AA9" s="93">
        <v>2.0388676701864748E-2</v>
      </c>
      <c r="AB9" s="93">
        <v>1.4168328852658053E-2</v>
      </c>
      <c r="AC9" s="93">
        <v>3.1158714703018502E-2</v>
      </c>
      <c r="AD9" s="93" t="s">
        <v>297</v>
      </c>
      <c r="AE9" s="93" t="s">
        <v>297</v>
      </c>
      <c r="AF9" s="93">
        <v>5.3500542593465433E-3</v>
      </c>
      <c r="AG9" s="93" t="s">
        <v>297</v>
      </c>
      <c r="AH9" s="93">
        <v>3.2462320520824046E-2</v>
      </c>
      <c r="AI9" s="93" t="s">
        <v>297</v>
      </c>
      <c r="AJ9" s="93" t="s">
        <v>297</v>
      </c>
      <c r="AK9" s="93">
        <v>1.3445253305600952E-2</v>
      </c>
      <c r="AL9" s="93">
        <v>6.9645203679369244E-2</v>
      </c>
      <c r="AM9" s="93">
        <v>7.9238754325259512E-3</v>
      </c>
      <c r="AN9" s="93">
        <v>3.4450938172869885E-2</v>
      </c>
      <c r="AO9" s="93">
        <v>9.3240093240093247E-2</v>
      </c>
      <c r="AP9" s="93">
        <v>0.11329492415402567</v>
      </c>
      <c r="AQ9" s="93">
        <v>5.6306953145100008E-2</v>
      </c>
      <c r="AR9" s="93">
        <v>1.9230769230769232E-2</v>
      </c>
      <c r="AS9" s="93">
        <v>5.9637074138069301E-3</v>
      </c>
      <c r="AT9" s="93" t="s">
        <v>297</v>
      </c>
      <c r="AU9" s="93">
        <v>2.8064713064713063</v>
      </c>
      <c r="AV9" s="93">
        <v>8.0546030924500231E-2</v>
      </c>
      <c r="AW9" s="93" t="s">
        <v>297</v>
      </c>
      <c r="AX9" s="93">
        <v>0.13611450127593477</v>
      </c>
      <c r="AY9" s="93" t="s">
        <v>297</v>
      </c>
      <c r="AZ9" s="93">
        <v>9.4294294294294298E-2</v>
      </c>
      <c r="BA9" s="93">
        <v>7.6084930261589731E-2</v>
      </c>
      <c r="BB9" s="93" t="s">
        <v>297</v>
      </c>
      <c r="BC9" s="93">
        <v>2.5384615384615383</v>
      </c>
      <c r="BD9" s="93">
        <v>5.1982500258362326E-2</v>
      </c>
      <c r="BE9" s="93">
        <v>2.6150291967434298E-2</v>
      </c>
      <c r="BF9" s="93">
        <v>2.5490975891521314E-2</v>
      </c>
      <c r="BG9" s="93" t="s">
        <v>297</v>
      </c>
      <c r="BH9" s="93">
        <v>1.263365652183714E-2</v>
      </c>
      <c r="BI9" s="93">
        <v>1.238969812695708E-2</v>
      </c>
      <c r="BJ9" s="93">
        <v>6.7792174560342422E-2</v>
      </c>
      <c r="BK9" s="93">
        <v>5.3378911385748094E-2</v>
      </c>
      <c r="BL9" s="93">
        <v>0.21575984990619138</v>
      </c>
      <c r="BM9" s="93">
        <v>0.41371158392434987</v>
      </c>
      <c r="BN9" s="93" t="s">
        <v>297</v>
      </c>
      <c r="BO9" s="93">
        <v>6.9561436878430517E-4</v>
      </c>
      <c r="BP9" s="93">
        <v>8.344198174706649E-2</v>
      </c>
      <c r="BQ9" s="93">
        <v>6.4400715563506267E-2</v>
      </c>
      <c r="BR9" s="93">
        <v>6.1152097041214442E-3</v>
      </c>
      <c r="BS9" s="93">
        <v>42</v>
      </c>
      <c r="BT9" s="93">
        <v>4.8853589090364158E-3</v>
      </c>
      <c r="BU9" s="93" t="s">
        <v>297</v>
      </c>
      <c r="BV9" s="93">
        <v>1.9016129005757998E-2</v>
      </c>
      <c r="BW9" s="93">
        <v>0.181903970161997</v>
      </c>
    </row>
    <row r="10" spans="1:75" x14ac:dyDescent="0.2">
      <c r="A10" s="92" t="s">
        <v>311</v>
      </c>
      <c r="B10" s="90"/>
      <c r="C10" s="93">
        <v>0.86534798534798529</v>
      </c>
      <c r="D10" s="93">
        <v>7.3718083540150591E-3</v>
      </c>
      <c r="E10" s="93">
        <v>0.16572451479178443</v>
      </c>
      <c r="F10" s="93">
        <v>6.083333333333333</v>
      </c>
      <c r="G10" s="93">
        <v>1.6470210580380071</v>
      </c>
      <c r="H10" s="93">
        <v>1.5714285714285714</v>
      </c>
      <c r="I10" s="93">
        <v>13.298013245033113</v>
      </c>
      <c r="J10" s="93" t="s">
        <v>297</v>
      </c>
      <c r="K10" s="93">
        <v>0.35197520584697939</v>
      </c>
      <c r="L10" s="93" t="s">
        <v>297</v>
      </c>
      <c r="M10" s="93" t="s">
        <v>297</v>
      </c>
      <c r="N10" s="93">
        <v>3.678929765886288E-2</v>
      </c>
      <c r="O10" s="93">
        <v>2.3661019849418206</v>
      </c>
      <c r="P10" s="93" t="s">
        <v>297</v>
      </c>
      <c r="Q10" s="93">
        <v>1.9859511079381546E-3</v>
      </c>
      <c r="R10" s="93">
        <v>1.543981733173861E-2</v>
      </c>
      <c r="S10" s="93">
        <v>0.10724852071005918</v>
      </c>
      <c r="T10" s="93" t="s">
        <v>297</v>
      </c>
      <c r="U10" s="93">
        <v>3.6663955452668463E-2</v>
      </c>
      <c r="V10" s="93">
        <v>5.314316860465116E-2</v>
      </c>
      <c r="W10" s="93" t="s">
        <v>297</v>
      </c>
      <c r="X10" s="93">
        <v>1.9399949185288607E-2</v>
      </c>
      <c r="Y10" s="93">
        <v>8.9708128241188359E-2</v>
      </c>
      <c r="Z10" s="93" t="s">
        <v>297</v>
      </c>
      <c r="AA10" s="93">
        <v>2.7532650900105895E-2</v>
      </c>
      <c r="AB10" s="93">
        <v>1.0903146465100932E-2</v>
      </c>
      <c r="AC10" s="93">
        <v>7.4940523394131639E-2</v>
      </c>
      <c r="AD10" s="93">
        <v>9.9649342857056704E-4</v>
      </c>
      <c r="AE10" s="93" t="s">
        <v>297</v>
      </c>
      <c r="AF10" s="93">
        <v>4.3887663536777014E-3</v>
      </c>
      <c r="AG10" s="93" t="s">
        <v>297</v>
      </c>
      <c r="AH10" s="93">
        <v>2.828054298642534E-2</v>
      </c>
      <c r="AI10" s="93" t="s">
        <v>297</v>
      </c>
      <c r="AJ10" s="93" t="s">
        <v>297</v>
      </c>
      <c r="AK10" s="93" t="s">
        <v>297</v>
      </c>
      <c r="AL10" s="93">
        <v>9.6348096348096351E-2</v>
      </c>
      <c r="AM10" s="93">
        <v>1.3364091957680376E-2</v>
      </c>
      <c r="AN10" s="93">
        <v>1.9916210119239445E-2</v>
      </c>
      <c r="AO10" s="93" t="s">
        <v>297</v>
      </c>
      <c r="AP10" s="93">
        <v>8.9780802722450204E-2</v>
      </c>
      <c r="AQ10" s="93">
        <v>0.54210576673364219</v>
      </c>
      <c r="AR10" s="93" t="s">
        <v>297</v>
      </c>
      <c r="AS10" s="93">
        <v>5.3213901156348997E-3</v>
      </c>
      <c r="AT10" s="93" t="s">
        <v>297</v>
      </c>
      <c r="AU10" s="93">
        <v>5.9740890688259105</v>
      </c>
      <c r="AV10" s="93" t="s">
        <v>297</v>
      </c>
      <c r="AW10" s="93" t="s">
        <v>297</v>
      </c>
      <c r="AX10" s="93">
        <v>7.1161430708554338E-2</v>
      </c>
      <c r="AY10" s="93" t="s">
        <v>297</v>
      </c>
      <c r="AZ10" s="93">
        <v>7.7711267605633808E-2</v>
      </c>
      <c r="BA10" s="93">
        <v>0.45127894980255434</v>
      </c>
      <c r="BB10" s="93" t="s">
        <v>297</v>
      </c>
      <c r="BC10" s="93">
        <v>0.22507122507122507</v>
      </c>
      <c r="BD10" s="93">
        <v>0.33712374581939797</v>
      </c>
      <c r="BE10" s="93">
        <v>2.9811943949247834E-2</v>
      </c>
      <c r="BF10" s="93">
        <v>4.0604987055457148E-2</v>
      </c>
      <c r="BG10" s="93" t="s">
        <v>297</v>
      </c>
      <c r="BH10" s="93">
        <v>1.2463043530514627E-2</v>
      </c>
      <c r="BI10" s="93">
        <v>1.2911176806026591E-2</v>
      </c>
      <c r="BJ10" s="93">
        <v>5.614995233869112E-2</v>
      </c>
      <c r="BK10" s="93">
        <v>5.2479108635097492E-2</v>
      </c>
      <c r="BL10" s="93">
        <v>0.28448275862068967</v>
      </c>
      <c r="BM10" s="93">
        <v>0.4088050314465409</v>
      </c>
      <c r="BN10" s="93" t="s">
        <v>297</v>
      </c>
      <c r="BO10" s="93">
        <v>7.6606515230907357E-4</v>
      </c>
      <c r="BP10" s="93">
        <v>3.5349763505103313E-2</v>
      </c>
      <c r="BQ10" s="93" t="s">
        <v>297</v>
      </c>
      <c r="BR10" s="93">
        <v>3.2102392065174266E-3</v>
      </c>
      <c r="BS10" s="93" t="s">
        <v>297</v>
      </c>
      <c r="BT10" s="93" t="s">
        <v>297</v>
      </c>
      <c r="BU10" s="93" t="s">
        <v>297</v>
      </c>
      <c r="BV10" s="93">
        <v>1.7513979582525561E-2</v>
      </c>
      <c r="BW10" s="93">
        <v>0.10950356090052957</v>
      </c>
    </row>
    <row r="11" spans="1:75" x14ac:dyDescent="0.2">
      <c r="A11" s="92" t="s">
        <v>312</v>
      </c>
      <c r="B11" s="90"/>
      <c r="C11" s="93" t="s">
        <v>297</v>
      </c>
      <c r="D11" s="93">
        <v>1.3191066997518611E-2</v>
      </c>
      <c r="E11" s="93">
        <v>7.1396697902722003E-2</v>
      </c>
      <c r="F11" s="93" t="s">
        <v>297</v>
      </c>
      <c r="G11" s="93" t="s">
        <v>297</v>
      </c>
      <c r="H11" s="93" t="s">
        <v>297</v>
      </c>
      <c r="I11" s="93" t="s">
        <v>297</v>
      </c>
      <c r="J11" s="93" t="s">
        <v>297</v>
      </c>
      <c r="K11" s="93" t="s">
        <v>297</v>
      </c>
      <c r="L11" s="93" t="s">
        <v>297</v>
      </c>
      <c r="M11" s="93" t="s">
        <v>297</v>
      </c>
      <c r="N11" s="93">
        <v>2.7464788732394368E-2</v>
      </c>
      <c r="O11" s="93">
        <v>0.13326399770366687</v>
      </c>
      <c r="P11" s="93" t="s">
        <v>297</v>
      </c>
      <c r="Q11" s="93">
        <v>2.1577151603405574E-3</v>
      </c>
      <c r="R11" s="93" t="s">
        <v>297</v>
      </c>
      <c r="S11" s="93">
        <v>6.7252379458215661E-2</v>
      </c>
      <c r="T11" s="93" t="s">
        <v>297</v>
      </c>
      <c r="U11" s="93">
        <v>3.9218236805307144E-2</v>
      </c>
      <c r="V11" s="93">
        <v>5.5329749573882259E-2</v>
      </c>
      <c r="W11" s="93" t="s">
        <v>297</v>
      </c>
      <c r="X11" s="93">
        <v>1.7473414557000806E-2</v>
      </c>
      <c r="Y11" s="93">
        <v>8.0676075971423594E-2</v>
      </c>
      <c r="Z11" s="93" t="s">
        <v>297</v>
      </c>
      <c r="AA11" s="93">
        <v>2.4022186095438464E-2</v>
      </c>
      <c r="AB11" s="93">
        <v>1.4802691932276034E-2</v>
      </c>
      <c r="AC11" s="93">
        <v>2.4559777571825765E-2</v>
      </c>
      <c r="AD11" s="93" t="s">
        <v>297</v>
      </c>
      <c r="AE11" s="93">
        <v>3.1404217137729923E-2</v>
      </c>
      <c r="AF11" s="93">
        <v>4.7416553783393546E-3</v>
      </c>
      <c r="AG11" s="93">
        <v>4.6174816834213664E-2</v>
      </c>
      <c r="AH11" s="93">
        <v>6.6343243355309533E-3</v>
      </c>
      <c r="AI11" s="93" t="s">
        <v>297</v>
      </c>
      <c r="AJ11" s="93" t="s">
        <v>297</v>
      </c>
      <c r="AK11" s="93" t="s">
        <v>297</v>
      </c>
      <c r="AL11" s="93">
        <v>0.13862332695984703</v>
      </c>
      <c r="AM11" s="93">
        <v>8.6001852732780857E-3</v>
      </c>
      <c r="AN11" s="93">
        <v>2.4180700955848886E-2</v>
      </c>
      <c r="AO11" s="93">
        <v>9.585201793721973E-2</v>
      </c>
      <c r="AP11" s="93">
        <v>0.10975805803392011</v>
      </c>
      <c r="AQ11" s="93">
        <v>0.30161610194522975</v>
      </c>
      <c r="AR11" s="93" t="s">
        <v>297</v>
      </c>
      <c r="AS11" s="93">
        <v>7.0113682266720522E-3</v>
      </c>
      <c r="AT11" s="93" t="s">
        <v>297</v>
      </c>
      <c r="AU11" s="93">
        <v>1.2614432989690723</v>
      </c>
      <c r="AV11" s="93">
        <v>3.0815344485704442E-3</v>
      </c>
      <c r="AW11" s="93" t="s">
        <v>297</v>
      </c>
      <c r="AX11" s="93">
        <v>0.22377941693010187</v>
      </c>
      <c r="AY11" s="93" t="s">
        <v>297</v>
      </c>
      <c r="AZ11" s="93">
        <v>9.1424982130867027E-2</v>
      </c>
      <c r="BA11" s="93">
        <v>0.52624325943678851</v>
      </c>
      <c r="BB11" s="93" t="s">
        <v>297</v>
      </c>
      <c r="BC11" s="93">
        <v>6.3354037267080748E-2</v>
      </c>
      <c r="BD11" s="93">
        <v>5.501179658483029E-2</v>
      </c>
      <c r="BE11" s="93">
        <v>3.6598415885401081E-2</v>
      </c>
      <c r="BF11" s="93">
        <v>2.3775949862906386E-2</v>
      </c>
      <c r="BG11" s="93" t="s">
        <v>297</v>
      </c>
      <c r="BH11" s="93">
        <v>1.3897625835038955E-2</v>
      </c>
      <c r="BI11" s="93">
        <v>1.9690234209327532E-2</v>
      </c>
      <c r="BJ11" s="93">
        <v>6.3098261379175624E-2</v>
      </c>
      <c r="BK11" s="93">
        <v>7.0607241281003513E-2</v>
      </c>
      <c r="BL11" s="93">
        <v>0.34230194319880419</v>
      </c>
      <c r="BM11" s="93">
        <v>0.60683760683760679</v>
      </c>
      <c r="BN11" s="93">
        <v>0.16901408450704225</v>
      </c>
      <c r="BO11" s="93">
        <v>6.6929089197191247E-4</v>
      </c>
      <c r="BP11" s="93">
        <v>4.6783625730994149E-2</v>
      </c>
      <c r="BQ11" s="93">
        <v>1.1022804425096849E-2</v>
      </c>
      <c r="BR11" s="93">
        <v>1.8755749218602308E-3</v>
      </c>
      <c r="BS11" s="93" t="s">
        <v>297</v>
      </c>
      <c r="BT11" s="93" t="s">
        <v>297</v>
      </c>
      <c r="BU11" s="93" t="s">
        <v>297</v>
      </c>
      <c r="BV11" s="93">
        <v>2.199617693688919E-2</v>
      </c>
      <c r="BW11" s="93">
        <v>0.14802463491380469</v>
      </c>
    </row>
    <row r="12" spans="1:75" x14ac:dyDescent="0.2">
      <c r="A12" s="92" t="s">
        <v>313</v>
      </c>
      <c r="B12" s="90"/>
      <c r="C12" s="93" t="s">
        <v>297</v>
      </c>
      <c r="D12" s="93">
        <v>2.0483754933794791E-2</v>
      </c>
      <c r="E12" s="93">
        <v>3.9243290805103387E-2</v>
      </c>
      <c r="F12" s="93">
        <v>9.6666666666666661</v>
      </c>
      <c r="G12" s="93">
        <v>2.8850463411260203</v>
      </c>
      <c r="H12" s="93">
        <v>2.0714285714285716</v>
      </c>
      <c r="I12" s="93">
        <v>6.7777777777777777</v>
      </c>
      <c r="J12" s="93" t="s">
        <v>297</v>
      </c>
      <c r="K12" s="93">
        <v>0.3064944850248017</v>
      </c>
      <c r="L12" s="93" t="s">
        <v>297</v>
      </c>
      <c r="M12" s="93" t="s">
        <v>297</v>
      </c>
      <c r="N12" s="93" t="s">
        <v>297</v>
      </c>
      <c r="O12" s="93">
        <v>0.12685267291613883</v>
      </c>
      <c r="P12" s="93" t="s">
        <v>297</v>
      </c>
      <c r="Q12" s="93">
        <v>1.4113666534076477E-3</v>
      </c>
      <c r="R12" s="93">
        <v>1.6889383815887157E-2</v>
      </c>
      <c r="S12" s="93">
        <v>0.13837880377754461</v>
      </c>
      <c r="T12" s="93" t="s">
        <v>297</v>
      </c>
      <c r="U12" s="93">
        <v>4.4126786824114354E-2</v>
      </c>
      <c r="V12" s="93">
        <v>6.8556523450957238E-2</v>
      </c>
      <c r="W12" s="93" t="s">
        <v>297</v>
      </c>
      <c r="X12" s="93">
        <v>2.075431728953854E-2</v>
      </c>
      <c r="Y12" s="93">
        <v>0.42728793906698048</v>
      </c>
      <c r="Z12" s="93">
        <v>5.0415800415800412E-4</v>
      </c>
      <c r="AA12" s="93">
        <v>2.4938620063023179E-2</v>
      </c>
      <c r="AB12" s="93">
        <v>1.8727111082110552E-2</v>
      </c>
      <c r="AC12" s="93">
        <v>3.9187227866473148E-2</v>
      </c>
      <c r="AD12" s="93" t="s">
        <v>297</v>
      </c>
      <c r="AE12" s="93">
        <v>8.1929555895865244E-2</v>
      </c>
      <c r="AF12" s="93">
        <v>4.0309586526264818E-3</v>
      </c>
      <c r="AG12" s="93">
        <v>2.9758562605277934E-2</v>
      </c>
      <c r="AH12" s="93">
        <v>2.6550030693677104E-2</v>
      </c>
      <c r="AI12" s="93" t="s">
        <v>297</v>
      </c>
      <c r="AJ12" s="93" t="s">
        <v>297</v>
      </c>
      <c r="AK12" s="93" t="s">
        <v>297</v>
      </c>
      <c r="AL12" s="93">
        <v>0.12876254180602006</v>
      </c>
      <c r="AM12" s="93">
        <v>8.3192923336141526E-3</v>
      </c>
      <c r="AN12" s="93">
        <v>2.5441965623382638E-2</v>
      </c>
      <c r="AO12" s="93">
        <v>9.0862157976251939E-2</v>
      </c>
      <c r="AP12" s="93">
        <v>0.12250480555966287</v>
      </c>
      <c r="AQ12" s="93">
        <v>0.59247340882851462</v>
      </c>
      <c r="AR12" s="93">
        <v>1.9417475728155339E-3</v>
      </c>
      <c r="AS12" s="93">
        <v>8.5487565445026177E-3</v>
      </c>
      <c r="AT12" s="93" t="s">
        <v>297</v>
      </c>
      <c r="AU12" s="93">
        <v>2.8570456092579986</v>
      </c>
      <c r="AV12" s="93">
        <v>8.372452384018356E-3</v>
      </c>
      <c r="AW12" s="93" t="s">
        <v>297</v>
      </c>
      <c r="AX12" s="93">
        <v>0.4825174825174825</v>
      </c>
      <c r="AY12" s="93" t="s">
        <v>297</v>
      </c>
      <c r="AZ12" s="93">
        <v>0.11444638933373058</v>
      </c>
      <c r="BA12" s="93">
        <v>0.73632733375774062</v>
      </c>
      <c r="BB12" s="93">
        <v>0.28006923924256466</v>
      </c>
      <c r="BC12" s="93">
        <v>7.2651006711409394E-2</v>
      </c>
      <c r="BD12" s="93">
        <v>7.5209284857589376E-2</v>
      </c>
      <c r="BE12" s="93">
        <v>3.8631193089216087E-2</v>
      </c>
      <c r="BF12" s="93">
        <v>4.3716126393291747E-2</v>
      </c>
      <c r="BG12" s="93" t="s">
        <v>297</v>
      </c>
      <c r="BH12" s="93">
        <v>1.463341546247586E-2</v>
      </c>
      <c r="BI12" s="93">
        <v>1.612016322750557E-2</v>
      </c>
      <c r="BJ12" s="93">
        <v>6.6067803591217111E-2</v>
      </c>
      <c r="BK12" s="93">
        <v>6.1898211829436035E-2</v>
      </c>
      <c r="BL12" s="93">
        <v>0.3991031390134529</v>
      </c>
      <c r="BM12" s="93">
        <v>0.73684210526315785</v>
      </c>
      <c r="BN12" s="93" t="s">
        <v>297</v>
      </c>
      <c r="BO12" s="93">
        <v>6.6192138550120148E-4</v>
      </c>
      <c r="BP12" s="93" t="s">
        <v>297</v>
      </c>
      <c r="BQ12" s="93">
        <v>1.3350286077558804E-2</v>
      </c>
      <c r="BR12" s="93">
        <v>1.7363731433190839E-3</v>
      </c>
      <c r="BS12" s="93" t="s">
        <v>297</v>
      </c>
      <c r="BT12" s="93" t="s">
        <v>297</v>
      </c>
      <c r="BU12" s="93" t="s">
        <v>297</v>
      </c>
      <c r="BV12" s="93">
        <v>2.2989318237081027E-2</v>
      </c>
      <c r="BW12" s="93">
        <v>0.22011909825606124</v>
      </c>
    </row>
    <row r="13" spans="1:75" x14ac:dyDescent="0.2">
      <c r="A13" s="92" t="s">
        <v>314</v>
      </c>
      <c r="B13" s="90"/>
      <c r="C13" s="93" t="s">
        <v>297</v>
      </c>
      <c r="D13" s="93">
        <v>1.7804572281774258E-2</v>
      </c>
      <c r="E13" s="93">
        <v>8.2747986979612817E-2</v>
      </c>
      <c r="F13" s="93">
        <v>9</v>
      </c>
      <c r="G13" s="93">
        <v>3.2472089314194577</v>
      </c>
      <c r="H13" s="93">
        <v>2.0606060606060606</v>
      </c>
      <c r="I13" s="93">
        <v>8.6666666666666661</v>
      </c>
      <c r="J13" s="93" t="s">
        <v>297</v>
      </c>
      <c r="K13" s="93">
        <v>0.52791008653176696</v>
      </c>
      <c r="L13" s="93" t="s">
        <v>297</v>
      </c>
      <c r="M13" s="93">
        <v>2.8564102564102564E-2</v>
      </c>
      <c r="N13" s="93" t="s">
        <v>297</v>
      </c>
      <c r="O13" s="93">
        <v>0.15738576632127851</v>
      </c>
      <c r="P13" s="93" t="s">
        <v>297</v>
      </c>
      <c r="Q13" s="93">
        <v>1.3442867811799852E-3</v>
      </c>
      <c r="R13" s="93">
        <v>1.19515520975375E-2</v>
      </c>
      <c r="S13" s="93">
        <v>7.9894400444629712E-2</v>
      </c>
      <c r="T13" s="93">
        <v>0.12307692307692308</v>
      </c>
      <c r="U13" s="93">
        <v>6.4664046415871229E-2</v>
      </c>
      <c r="V13" s="93">
        <v>6.9124423963133647E-2</v>
      </c>
      <c r="W13" s="93" t="s">
        <v>297</v>
      </c>
      <c r="X13" s="93">
        <v>1.9504338928252429E-2</v>
      </c>
      <c r="Y13" s="93">
        <v>0.10566182144142158</v>
      </c>
      <c r="Z13" s="93">
        <v>3.4901937454141633E-4</v>
      </c>
      <c r="AA13" s="93">
        <v>3.1996336996336999E-2</v>
      </c>
      <c r="AB13" s="93">
        <v>1.834476644013729E-2</v>
      </c>
      <c r="AC13" s="93">
        <v>6.1588330632090758E-2</v>
      </c>
      <c r="AD13" s="93" t="s">
        <v>297</v>
      </c>
      <c r="AE13" s="93">
        <v>1.1778523489932886</v>
      </c>
      <c r="AF13" s="93">
        <v>5.566385519806794E-3</v>
      </c>
      <c r="AG13" s="93">
        <v>5.7545785812313663E-2</v>
      </c>
      <c r="AH13" s="93">
        <v>3.6347217518907328E-2</v>
      </c>
      <c r="AI13" s="93" t="s">
        <v>297</v>
      </c>
      <c r="AJ13" s="93">
        <v>2.9650965774313792E-3</v>
      </c>
      <c r="AK13" s="93" t="s">
        <v>297</v>
      </c>
      <c r="AL13" s="93">
        <v>0.10576923076923077</v>
      </c>
      <c r="AM13" s="93">
        <v>9.3224753914068707E-3</v>
      </c>
      <c r="AN13" s="93">
        <v>3.1754558748918138E-2</v>
      </c>
      <c r="AO13" s="93">
        <v>0.12726820780512055</v>
      </c>
      <c r="AP13" s="93">
        <v>0.12141882673942701</v>
      </c>
      <c r="AQ13" s="93">
        <v>0.49725898660819173</v>
      </c>
      <c r="AR13" s="93">
        <v>2.2118021764133414E-2</v>
      </c>
      <c r="AS13" s="93">
        <v>5.4019213652128544E-3</v>
      </c>
      <c r="AT13" s="93" t="s">
        <v>297</v>
      </c>
      <c r="AU13" s="93">
        <v>1.3546938775510204</v>
      </c>
      <c r="AV13" s="93">
        <v>1.932627746373134E-3</v>
      </c>
      <c r="AW13" s="93" t="s">
        <v>297</v>
      </c>
      <c r="AX13" s="93">
        <v>0.79051383399209485</v>
      </c>
      <c r="AY13" s="93" t="s">
        <v>297</v>
      </c>
      <c r="AZ13" s="93">
        <v>7.4825759687761367E-2</v>
      </c>
      <c r="BA13" s="93">
        <v>0.86817619692597614</v>
      </c>
      <c r="BB13" s="93">
        <v>1.9205148893850974</v>
      </c>
      <c r="BC13" s="93">
        <v>0.13352685050798258</v>
      </c>
      <c r="BD13" s="93" t="s">
        <v>297</v>
      </c>
      <c r="BE13" s="93">
        <v>3.7893371133312134E-2</v>
      </c>
      <c r="BF13" s="93">
        <v>9.7964787594895811E-2</v>
      </c>
      <c r="BG13" s="93">
        <v>1.06951871657754E-2</v>
      </c>
      <c r="BH13" s="93">
        <v>1.105513861759364E-2</v>
      </c>
      <c r="BI13" s="93">
        <v>1.4312949811734426E-2</v>
      </c>
      <c r="BJ13" s="93">
        <v>8.3336448947545522E-2</v>
      </c>
      <c r="BK13" s="93">
        <v>6.6421117249846534E-2</v>
      </c>
      <c r="BL13" s="93">
        <v>0.33216783216783219</v>
      </c>
      <c r="BM13" s="93">
        <v>0.34615384615384615</v>
      </c>
      <c r="BN13" s="93" t="s">
        <v>297</v>
      </c>
      <c r="BO13" s="93">
        <v>1.2306585102554875E-3</v>
      </c>
      <c r="BP13" s="93" t="s">
        <v>297</v>
      </c>
      <c r="BQ13" s="93">
        <v>1.1761487964989058E-2</v>
      </c>
      <c r="BR13" s="93">
        <v>2.5529435045073532E-3</v>
      </c>
      <c r="BS13" s="93" t="s">
        <v>297</v>
      </c>
      <c r="BT13" s="93" t="s">
        <v>297</v>
      </c>
      <c r="BU13" s="93" t="s">
        <v>297</v>
      </c>
      <c r="BV13" s="93">
        <v>2.6056867270031207E-2</v>
      </c>
      <c r="BW13" s="93">
        <v>0.18772249508248157</v>
      </c>
    </row>
    <row r="14" spans="1:75" x14ac:dyDescent="0.2">
      <c r="A14" s="92" t="s">
        <v>315</v>
      </c>
      <c r="B14" s="90"/>
      <c r="C14" s="93" t="s">
        <v>297</v>
      </c>
      <c r="D14" s="93">
        <v>2.1121717206400284E-2</v>
      </c>
      <c r="E14" s="93">
        <v>0.15808007575533395</v>
      </c>
      <c r="F14" s="93">
        <v>8.8333333333333339</v>
      </c>
      <c r="G14" s="93">
        <v>3.6505099358637367</v>
      </c>
      <c r="H14" s="93">
        <v>2.2857142857142856</v>
      </c>
      <c r="I14" s="93">
        <v>16.03846153846154</v>
      </c>
      <c r="J14" s="93" t="s">
        <v>297</v>
      </c>
      <c r="K14" s="93">
        <v>0.35353548817060981</v>
      </c>
      <c r="L14" s="93" t="s">
        <v>297</v>
      </c>
      <c r="M14" s="93">
        <v>2.6321760835035173E-2</v>
      </c>
      <c r="N14" s="93" t="s">
        <v>297</v>
      </c>
      <c r="O14" s="93">
        <v>0.15040021815995711</v>
      </c>
      <c r="P14" s="93" t="s">
        <v>297</v>
      </c>
      <c r="Q14" s="93">
        <v>1.639344262295082E-3</v>
      </c>
      <c r="R14" s="93">
        <v>1.1614666363015258E-2</v>
      </c>
      <c r="S14" s="93">
        <v>0.12600009143693139</v>
      </c>
      <c r="T14" s="93">
        <v>0.12544802867383512</v>
      </c>
      <c r="U14" s="93">
        <v>7.3198627525733889E-2</v>
      </c>
      <c r="V14" s="93">
        <v>8.1942977824709606E-2</v>
      </c>
      <c r="W14" s="93" t="s">
        <v>297</v>
      </c>
      <c r="X14" s="93">
        <v>1.9170151439654011E-2</v>
      </c>
      <c r="Y14" s="93">
        <v>0.10805828146750572</v>
      </c>
      <c r="Z14" s="93">
        <v>6.6889632107023408E-4</v>
      </c>
      <c r="AA14" s="93">
        <v>3.1846361652755166E-2</v>
      </c>
      <c r="AB14" s="93">
        <v>2.2282010517304635E-2</v>
      </c>
      <c r="AC14" s="93">
        <v>3.0769230769230771E-2</v>
      </c>
      <c r="AD14" s="93" t="s">
        <v>297</v>
      </c>
      <c r="AE14" s="93">
        <v>0.05</v>
      </c>
      <c r="AF14" s="93">
        <v>6.3619876956117257E-3</v>
      </c>
      <c r="AG14" s="93">
        <v>2.8737791134485349E-2</v>
      </c>
      <c r="AH14" s="93">
        <v>1.7454840673838037E-2</v>
      </c>
      <c r="AI14" s="93" t="s">
        <v>297</v>
      </c>
      <c r="AJ14" s="93">
        <v>1.5308075009567547E-3</v>
      </c>
      <c r="AK14" s="93">
        <v>1.9770213631279867E-2</v>
      </c>
      <c r="AL14" s="93">
        <v>0.29881656804733731</v>
      </c>
      <c r="AM14" s="93" t="s">
        <v>297</v>
      </c>
      <c r="AN14" s="93">
        <v>3.1722292191435769E-2</v>
      </c>
      <c r="AO14" s="93">
        <v>0.10263266145619086</v>
      </c>
      <c r="AP14" s="93">
        <v>6.9293322643454364E-2</v>
      </c>
      <c r="AQ14" s="93">
        <v>0.61642752231386289</v>
      </c>
      <c r="AR14" s="93">
        <v>3.5778175313059032E-2</v>
      </c>
      <c r="AS14" s="93">
        <v>6.0264302010244932E-3</v>
      </c>
      <c r="AT14" s="93" t="s">
        <v>297</v>
      </c>
      <c r="AU14" s="93">
        <v>0.90170940170940173</v>
      </c>
      <c r="AV14" s="93">
        <v>1.5042855169348493E-2</v>
      </c>
      <c r="AW14" s="93" t="s">
        <v>297</v>
      </c>
      <c r="AX14" s="93">
        <v>0.30613481007181792</v>
      </c>
      <c r="AY14" s="93" t="s">
        <v>297</v>
      </c>
      <c r="AZ14" s="93">
        <v>0.17407305179869353</v>
      </c>
      <c r="BA14" s="93">
        <v>0.7334293948126801</v>
      </c>
      <c r="BB14" s="93">
        <v>1.9069051205541749</v>
      </c>
      <c r="BC14" s="93">
        <v>3.5313987409795793E-2</v>
      </c>
      <c r="BD14" s="93">
        <v>7.2039510223612144E-2</v>
      </c>
      <c r="BE14" s="93">
        <v>3.9030786539473956E-2</v>
      </c>
      <c r="BF14" s="93">
        <v>2.1033585887142374E-2</v>
      </c>
      <c r="BG14" s="93">
        <v>1.512770137524558E-2</v>
      </c>
      <c r="BH14" s="93">
        <v>1.154385586363146E-2</v>
      </c>
      <c r="BI14" s="93">
        <v>1.3885129648676447E-2</v>
      </c>
      <c r="BJ14" s="93">
        <v>8.753633099675158E-2</v>
      </c>
      <c r="BK14" s="93">
        <v>7.3067632850241551E-2</v>
      </c>
      <c r="BL14" s="93">
        <v>0.38910133843212236</v>
      </c>
      <c r="BM14" s="93">
        <v>1.8666666666666667</v>
      </c>
      <c r="BN14" s="93" t="s">
        <v>297</v>
      </c>
      <c r="BO14" s="93">
        <v>7.7163000747262748E-4</v>
      </c>
      <c r="BP14" s="93" t="s">
        <v>297</v>
      </c>
      <c r="BQ14" s="93">
        <v>2.4798610014215763E-2</v>
      </c>
      <c r="BR14" s="93">
        <v>2.2916122019554525E-3</v>
      </c>
      <c r="BS14" s="93" t="s">
        <v>297</v>
      </c>
      <c r="BT14" s="93">
        <v>1.5703739130460235E-3</v>
      </c>
      <c r="BU14" s="93" t="s">
        <v>297</v>
      </c>
      <c r="BV14" s="93">
        <v>2.0480307660342669E-2</v>
      </c>
      <c r="BW14" s="93">
        <v>0.12824493851695443</v>
      </c>
    </row>
    <row r="15" spans="1:75" x14ac:dyDescent="0.2">
      <c r="A15" s="92" t="s">
        <v>316</v>
      </c>
      <c r="B15" s="96"/>
      <c r="C15" s="93" t="s">
        <v>297</v>
      </c>
      <c r="D15" s="93">
        <v>2.1616473725423802E-2</v>
      </c>
      <c r="E15" s="93">
        <v>9.3022008953703453E-2</v>
      </c>
      <c r="F15" s="93">
        <v>6.666666666666667</v>
      </c>
      <c r="G15" s="93">
        <v>3.7321276232724792</v>
      </c>
      <c r="H15" s="93">
        <v>1.8571428571428572</v>
      </c>
      <c r="I15" s="93">
        <v>5.333333333333333</v>
      </c>
      <c r="J15" s="93" t="s">
        <v>297</v>
      </c>
      <c r="K15" s="93">
        <v>0.45009929340045257</v>
      </c>
      <c r="L15" s="93" t="s">
        <v>297</v>
      </c>
      <c r="M15" s="93" t="s">
        <v>297</v>
      </c>
      <c r="N15" s="93" t="s">
        <v>297</v>
      </c>
      <c r="O15" s="93">
        <v>0.16266597537980529</v>
      </c>
      <c r="P15" s="93" t="s">
        <v>297</v>
      </c>
      <c r="Q15" s="93" t="s">
        <v>297</v>
      </c>
      <c r="R15" s="93">
        <v>1.5213199057210199E-2</v>
      </c>
      <c r="S15" s="93">
        <v>0.12712750386818886</v>
      </c>
      <c r="T15" s="93">
        <v>3.8461538461538464E-2</v>
      </c>
      <c r="U15" s="93" t="s">
        <v>297</v>
      </c>
      <c r="V15" s="93">
        <v>6.2771569422113552E-2</v>
      </c>
      <c r="W15" s="93" t="s">
        <v>297</v>
      </c>
      <c r="X15" s="93">
        <v>1.8669818492092899E-2</v>
      </c>
      <c r="Y15" s="93">
        <v>0.1034265776173766</v>
      </c>
      <c r="Z15" s="93">
        <v>2.6948566405662666E-4</v>
      </c>
      <c r="AA15" s="93">
        <v>2.0975674597899775E-2</v>
      </c>
      <c r="AB15" s="93">
        <v>1.9531542318341689E-2</v>
      </c>
      <c r="AC15" s="93">
        <v>5.778191985088537E-2</v>
      </c>
      <c r="AD15" s="93" t="s">
        <v>297</v>
      </c>
      <c r="AE15" s="93">
        <v>3.0927835051546393E-2</v>
      </c>
      <c r="AF15" s="93">
        <v>3.9463577764409438E-3</v>
      </c>
      <c r="AG15" s="93">
        <v>2.1172847427178235E-2</v>
      </c>
      <c r="AH15" s="93">
        <v>3.3897397451001392E-2</v>
      </c>
      <c r="AI15" s="93" t="s">
        <v>297</v>
      </c>
      <c r="AJ15" s="93">
        <v>1.4198880043394329E-3</v>
      </c>
      <c r="AK15" s="93">
        <v>2.0537334572655247E-2</v>
      </c>
      <c r="AL15" s="93" t="s">
        <v>297</v>
      </c>
      <c r="AM15" s="93">
        <v>9.6365173288250217E-3</v>
      </c>
      <c r="AN15" s="93">
        <v>2.2945348352106799E-2</v>
      </c>
      <c r="AO15" s="93">
        <v>0.24719940253920836</v>
      </c>
      <c r="AP15" s="93">
        <v>8.4030751265083692E-2</v>
      </c>
      <c r="AQ15" s="93">
        <v>0.63273898875993118</v>
      </c>
      <c r="AR15" s="93">
        <v>3.556658395368073E-2</v>
      </c>
      <c r="AS15" s="93">
        <v>6.51890482398957E-3</v>
      </c>
      <c r="AT15" s="93" t="s">
        <v>297</v>
      </c>
      <c r="AU15" s="93">
        <v>0.573905862923204</v>
      </c>
      <c r="AV15" s="93" t="s">
        <v>297</v>
      </c>
      <c r="AW15" s="93" t="s">
        <v>297</v>
      </c>
      <c r="AX15" s="93">
        <v>0.32254802831142571</v>
      </c>
      <c r="AY15" s="93" t="s">
        <v>297</v>
      </c>
      <c r="AZ15" s="93">
        <v>5.9977810168164121E-2</v>
      </c>
      <c r="BA15" s="93">
        <v>0.82209239757091246</v>
      </c>
      <c r="BB15" s="93" t="s">
        <v>297</v>
      </c>
      <c r="BC15" s="93">
        <v>5.7056579783852514E-2</v>
      </c>
      <c r="BD15" s="93">
        <v>3.279003180915039E-2</v>
      </c>
      <c r="BE15" s="93">
        <v>2.3399677245831092E-2</v>
      </c>
      <c r="BF15" s="93">
        <v>4.5783255245467509E-2</v>
      </c>
      <c r="BG15" s="93">
        <v>1.4151272220285813E-2</v>
      </c>
      <c r="BH15" s="93">
        <v>1.5517363594769979E-2</v>
      </c>
      <c r="BI15" s="93">
        <v>5.3588203167667945E-3</v>
      </c>
      <c r="BJ15" s="93">
        <v>6.2122215782065081E-2</v>
      </c>
      <c r="BK15" s="93">
        <v>7.9419105967778528E-2</v>
      </c>
      <c r="BL15" s="93">
        <v>0.16199095022624435</v>
      </c>
      <c r="BM15" s="93" t="s">
        <v>297</v>
      </c>
      <c r="BN15" s="93" t="s">
        <v>297</v>
      </c>
      <c r="BO15" s="93">
        <v>4.7797883236599524E-4</v>
      </c>
      <c r="BP15" s="93" t="s">
        <v>297</v>
      </c>
      <c r="BQ15" s="93">
        <v>2.5110906503724783E-2</v>
      </c>
      <c r="BR15" s="93">
        <v>1.9481265772379175E-3</v>
      </c>
      <c r="BS15" s="93" t="s">
        <v>297</v>
      </c>
      <c r="BT15" s="93">
        <v>1.9015709611671732E-3</v>
      </c>
      <c r="BU15" s="93" t="s">
        <v>297</v>
      </c>
      <c r="BV15" s="93">
        <v>1.8265086810328724E-2</v>
      </c>
      <c r="BW15" s="93">
        <v>5.1613890097768435E-2</v>
      </c>
    </row>
    <row r="16" spans="1:75" x14ac:dyDescent="0.2">
      <c r="A16" s="92" t="s">
        <v>317</v>
      </c>
      <c r="B16" s="91"/>
      <c r="C16" s="93">
        <v>6.9817400644468317E-3</v>
      </c>
      <c r="D16" s="93">
        <v>8.2786745251500427E-2</v>
      </c>
      <c r="E16" s="93">
        <v>0.43219404630650499</v>
      </c>
      <c r="F16" s="93">
        <v>9</v>
      </c>
      <c r="G16" s="93">
        <v>3.1134402967024108</v>
      </c>
      <c r="H16" s="93">
        <v>2.4887640449438204</v>
      </c>
      <c r="I16" s="93">
        <v>7.8292682926829267</v>
      </c>
      <c r="J16" s="93">
        <v>12</v>
      </c>
      <c r="K16" s="93">
        <v>0.42843631333022769</v>
      </c>
      <c r="L16" s="93" t="s">
        <v>297</v>
      </c>
      <c r="M16" s="93">
        <v>2.8538446738921312E-2</v>
      </c>
      <c r="N16" s="93" t="s">
        <v>297</v>
      </c>
      <c r="O16" s="93">
        <v>0.20079446905160978</v>
      </c>
      <c r="P16" s="93" t="s">
        <v>297</v>
      </c>
      <c r="Q16" s="93">
        <v>4.531415828950977E-4</v>
      </c>
      <c r="R16" s="93">
        <v>7.6923076923076927E-3</v>
      </c>
      <c r="S16" s="93">
        <v>0.11034587149019905</v>
      </c>
      <c r="T16" s="93" t="s">
        <v>297</v>
      </c>
      <c r="U16" s="93" t="s">
        <v>297</v>
      </c>
      <c r="V16" s="93">
        <v>6.8278934448586237E-2</v>
      </c>
      <c r="W16" s="93" t="s">
        <v>297</v>
      </c>
      <c r="X16" s="93">
        <v>2.3133309613251014E-2</v>
      </c>
      <c r="Y16" s="93">
        <v>8.6874334633838493E-2</v>
      </c>
      <c r="Z16" s="93">
        <v>7.2064380861508329E-4</v>
      </c>
      <c r="AA16" s="93">
        <v>2.7359238699444885E-2</v>
      </c>
      <c r="AB16" s="93">
        <v>1.992062475995391E-2</v>
      </c>
      <c r="AC16" s="93" t="s">
        <v>297</v>
      </c>
      <c r="AD16" s="93" t="s">
        <v>297</v>
      </c>
      <c r="AE16" s="93">
        <v>3.8461538461538464E-2</v>
      </c>
      <c r="AF16" s="93">
        <v>8.5496400755865152E-3</v>
      </c>
      <c r="AG16" s="93">
        <v>1.9672131147540985E-2</v>
      </c>
      <c r="AH16" s="93">
        <v>3.1526852813588316E-2</v>
      </c>
      <c r="AI16" s="93" t="s">
        <v>297</v>
      </c>
      <c r="AJ16" s="93">
        <v>9.1050549916416555E-4</v>
      </c>
      <c r="AK16" s="93">
        <v>2.3497840923022435E-2</v>
      </c>
      <c r="AL16" s="93" t="s">
        <v>297</v>
      </c>
      <c r="AM16" s="93">
        <v>1.0275333522565995E-2</v>
      </c>
      <c r="AN16" s="93">
        <v>3.7132222616093585E-2</v>
      </c>
      <c r="AO16" s="93">
        <v>9.0457804743519027E-2</v>
      </c>
      <c r="AP16" s="93">
        <v>7.5959761855881755E-2</v>
      </c>
      <c r="AQ16" s="93">
        <v>0.65388711395101173</v>
      </c>
      <c r="AR16" s="93">
        <v>1.7921868707209021E-2</v>
      </c>
      <c r="AS16" s="93">
        <v>4.9309664694280079E-3</v>
      </c>
      <c r="AT16" s="93">
        <v>3.6215950539358979E-3</v>
      </c>
      <c r="AU16" s="93">
        <v>0.11983103601600711</v>
      </c>
      <c r="AV16" s="93">
        <v>1.1501338970558207E-2</v>
      </c>
      <c r="AW16" s="93">
        <v>1.946188340807175</v>
      </c>
      <c r="AX16" s="93">
        <v>0.41446250909973309</v>
      </c>
      <c r="AY16" s="93" t="s">
        <v>297</v>
      </c>
      <c r="AZ16" s="93">
        <v>0.23831527914551928</v>
      </c>
      <c r="BA16" s="93">
        <v>0.67455653012736916</v>
      </c>
      <c r="BB16" s="93">
        <v>1.8652315572773988</v>
      </c>
      <c r="BC16" s="93">
        <v>6.840341255332115E-2</v>
      </c>
      <c r="BD16" s="93">
        <v>4.1251644548586687E-2</v>
      </c>
      <c r="BE16" s="93">
        <v>3.9486574527622269E-2</v>
      </c>
      <c r="BF16" s="93">
        <v>3.1510322346975733E-2</v>
      </c>
      <c r="BG16" s="93">
        <v>1.4788732394366197E-2</v>
      </c>
      <c r="BH16" s="93">
        <v>1.4571626386719693E-2</v>
      </c>
      <c r="BI16" s="93">
        <v>1.7394045726191128E-2</v>
      </c>
      <c r="BJ16" s="93">
        <v>8.1437425414790002E-2</v>
      </c>
      <c r="BK16" s="93">
        <v>6.5942395149065178E-2</v>
      </c>
      <c r="BL16" s="93">
        <v>0.22762951334379905</v>
      </c>
      <c r="BM16" s="93">
        <v>0.61538461538461542</v>
      </c>
      <c r="BN16" s="93" t="s">
        <v>297</v>
      </c>
      <c r="BO16" s="93">
        <v>9.049773755656109E-4</v>
      </c>
      <c r="BP16" s="93" t="s">
        <v>297</v>
      </c>
      <c r="BQ16" s="93">
        <v>2.3829431438127092E-2</v>
      </c>
      <c r="BR16" s="93">
        <v>2.2227101631116688E-3</v>
      </c>
      <c r="BS16" s="93" t="s">
        <v>297</v>
      </c>
      <c r="BT16" s="93">
        <v>3.0200158890073157E-3</v>
      </c>
      <c r="BU16" s="93" t="s">
        <v>297</v>
      </c>
      <c r="BV16" s="93">
        <v>2.1050661184859085E-2</v>
      </c>
      <c r="BW16" s="93">
        <v>0.2927395697522816</v>
      </c>
    </row>
    <row r="17" spans="1:75" x14ac:dyDescent="0.2">
      <c r="A17" s="92" t="s">
        <v>318</v>
      </c>
      <c r="B17" s="91"/>
      <c r="C17" s="93">
        <v>7.1890726096333572E-3</v>
      </c>
      <c r="D17" s="93">
        <v>3.0935526857931914E-2</v>
      </c>
      <c r="E17" s="93">
        <v>9.5048629531388151E-2</v>
      </c>
      <c r="F17" s="93">
        <v>7.615384615384615</v>
      </c>
      <c r="G17" s="93">
        <v>1.9352220520673813</v>
      </c>
      <c r="H17" s="93">
        <v>2</v>
      </c>
      <c r="I17" s="93">
        <v>8.5</v>
      </c>
      <c r="J17" s="93">
        <v>8.0714285714285712</v>
      </c>
      <c r="K17" s="93">
        <v>0.5296873189545297</v>
      </c>
      <c r="L17" s="93" t="s">
        <v>297</v>
      </c>
      <c r="M17" s="93">
        <v>3.4923076923076925E-2</v>
      </c>
      <c r="N17" s="93" t="s">
        <v>297</v>
      </c>
      <c r="O17" s="93">
        <v>0.18686711392346314</v>
      </c>
      <c r="P17" s="93" t="s">
        <v>297</v>
      </c>
      <c r="Q17" s="93">
        <v>1.6440252660725101E-3</v>
      </c>
      <c r="R17" s="93">
        <v>0.11538461538461539</v>
      </c>
      <c r="S17" s="93">
        <v>0.12130977130977132</v>
      </c>
      <c r="T17" s="93" t="s">
        <v>297</v>
      </c>
      <c r="U17" s="93" t="s">
        <v>297</v>
      </c>
      <c r="V17" s="93">
        <v>5.8478403796129549E-2</v>
      </c>
      <c r="W17" s="93" t="s">
        <v>297</v>
      </c>
      <c r="X17" s="93">
        <v>2.8472014533799262E-2</v>
      </c>
      <c r="Y17" s="93">
        <v>9.5178058809837845E-2</v>
      </c>
      <c r="Z17" s="93">
        <v>9.3641395288968973E-3</v>
      </c>
      <c r="AA17" s="93">
        <v>1.6564852148131172E-2</v>
      </c>
      <c r="AB17" s="93">
        <v>1.5186387462416517E-2</v>
      </c>
      <c r="AC17" s="93">
        <v>2.9603729603729603E-2</v>
      </c>
      <c r="AD17" s="93" t="s">
        <v>297</v>
      </c>
      <c r="AE17" s="93">
        <v>4.4444444444444446E-2</v>
      </c>
      <c r="AF17" s="93">
        <v>6.5335205214083749E-3</v>
      </c>
      <c r="AG17" s="93">
        <v>4.0766563797767365E-2</v>
      </c>
      <c r="AH17" s="93">
        <v>3.1862239637038561E-2</v>
      </c>
      <c r="AI17" s="93">
        <v>6.9540229885057467</v>
      </c>
      <c r="AJ17" s="93">
        <v>1.0800128682384301E-3</v>
      </c>
      <c r="AK17" s="93" t="s">
        <v>297</v>
      </c>
      <c r="AL17" s="93" t="s">
        <v>297</v>
      </c>
      <c r="AM17" s="93">
        <v>1.18702682493691E-2</v>
      </c>
      <c r="AN17" s="93">
        <v>3.7224643656496643E-2</v>
      </c>
      <c r="AO17" s="93">
        <v>8.3488611701777848E-2</v>
      </c>
      <c r="AP17" s="93">
        <v>0.12417940365823102</v>
      </c>
      <c r="AQ17" s="93">
        <v>1.6072329688814129</v>
      </c>
      <c r="AR17" s="93">
        <v>1.4588859416445624E-2</v>
      </c>
      <c r="AS17" s="93">
        <v>6.1538461538461538E-3</v>
      </c>
      <c r="AT17" s="93">
        <v>4.9284943449776093E-3</v>
      </c>
      <c r="AU17" s="93">
        <v>0.54971857410881797</v>
      </c>
      <c r="AV17" s="93">
        <v>8.8101260584617456E-3</v>
      </c>
      <c r="AW17" s="93">
        <v>0.89423076923076927</v>
      </c>
      <c r="AX17" s="93">
        <v>0.30894249154287395</v>
      </c>
      <c r="AY17" s="93" t="s">
        <v>297</v>
      </c>
      <c r="AZ17" s="93">
        <v>0.55638214565387623</v>
      </c>
      <c r="BA17" s="93">
        <v>1.3314378014780723</v>
      </c>
      <c r="BB17" s="93">
        <v>2.0044584986447735</v>
      </c>
      <c r="BC17" s="93">
        <v>3.7243299686738604E-2</v>
      </c>
      <c r="BD17" s="93">
        <v>1.6939682338971463E-2</v>
      </c>
      <c r="BE17" s="93">
        <v>0.17598592357418813</v>
      </c>
      <c r="BF17" s="93">
        <v>3.6311514572384136E-2</v>
      </c>
      <c r="BG17" s="93">
        <v>9.0570719602977665E-3</v>
      </c>
      <c r="BH17" s="93">
        <v>1.3242077071864306E-2</v>
      </c>
      <c r="BI17" s="93">
        <v>1.4893309570829922E-2</v>
      </c>
      <c r="BJ17" s="93">
        <v>8.9352196574832468E-2</v>
      </c>
      <c r="BK17" s="93">
        <v>0.25296745373324825</v>
      </c>
      <c r="BL17" s="93">
        <v>0.35824952432726287</v>
      </c>
      <c r="BM17" s="93" t="s">
        <v>297</v>
      </c>
      <c r="BN17" s="93" t="s">
        <v>297</v>
      </c>
      <c r="BO17" s="93" t="s">
        <v>297</v>
      </c>
      <c r="BP17" s="93" t="s">
        <v>297</v>
      </c>
      <c r="BQ17" s="93">
        <v>3.7066560382622557E-2</v>
      </c>
      <c r="BR17" s="93">
        <v>2.5914235091566928E-3</v>
      </c>
      <c r="BS17" s="93" t="s">
        <v>297</v>
      </c>
      <c r="BT17" s="93">
        <v>3.5384867337786842E-4</v>
      </c>
      <c r="BU17" s="93" t="s">
        <v>297</v>
      </c>
      <c r="BV17" s="93">
        <v>2.5120803145784843E-2</v>
      </c>
      <c r="BW17" s="93">
        <v>0.30950479233226835</v>
      </c>
    </row>
    <row r="18" spans="1:75" x14ac:dyDescent="0.2">
      <c r="A18" s="92" t="s">
        <v>319</v>
      </c>
      <c r="B18" s="91"/>
      <c r="C18" s="93">
        <v>2.6771653543307086E-2</v>
      </c>
      <c r="D18" s="93">
        <v>2.8910233875022208E-2</v>
      </c>
      <c r="E18" s="93">
        <v>9.3639176035614571E-2</v>
      </c>
      <c r="F18" s="93">
        <v>8.4666666666666668</v>
      </c>
      <c r="G18" s="93">
        <v>3.3875762522553483</v>
      </c>
      <c r="H18" s="93">
        <v>2.0204081632653059</v>
      </c>
      <c r="I18" s="93">
        <v>7.7450980392156863</v>
      </c>
      <c r="J18" s="93">
        <v>7.333333333333333</v>
      </c>
      <c r="K18" s="93">
        <v>0.52348567550821701</v>
      </c>
      <c r="L18" s="93" t="s">
        <v>297</v>
      </c>
      <c r="M18" s="93">
        <v>6.2057186234817811E-2</v>
      </c>
      <c r="N18" s="93" t="s">
        <v>297</v>
      </c>
      <c r="O18" s="93">
        <v>0.20388530055787238</v>
      </c>
      <c r="P18" s="93" t="s">
        <v>297</v>
      </c>
      <c r="Q18" s="93" t="s">
        <v>297</v>
      </c>
      <c r="R18" s="93">
        <v>3.0769230769230771E-2</v>
      </c>
      <c r="S18" s="93" t="s">
        <v>297</v>
      </c>
      <c r="T18" s="93" t="s">
        <v>297</v>
      </c>
      <c r="U18" s="93" t="s">
        <v>297</v>
      </c>
      <c r="V18" s="93">
        <v>0.14323390894819465</v>
      </c>
      <c r="W18" s="93" t="s">
        <v>297</v>
      </c>
      <c r="X18" s="93">
        <v>3.0465735345182154E-2</v>
      </c>
      <c r="Y18" s="93">
        <v>0.11278179139690253</v>
      </c>
      <c r="Z18" s="93" t="s">
        <v>297</v>
      </c>
      <c r="AA18" s="93">
        <v>4.7487661757276652E-2</v>
      </c>
      <c r="AB18" s="93">
        <v>2.5871599148141945E-2</v>
      </c>
      <c r="AC18" s="93" t="s">
        <v>297</v>
      </c>
      <c r="AD18" s="93">
        <v>1.1865696782162776E-3</v>
      </c>
      <c r="AE18" s="93">
        <v>3.8461538461538464E-2</v>
      </c>
      <c r="AF18" s="93">
        <v>7.2873751946208364E-3</v>
      </c>
      <c r="AG18" s="93">
        <v>3.216933747907199E-2</v>
      </c>
      <c r="AH18" s="93">
        <v>0.35844748858447489</v>
      </c>
      <c r="AI18" s="93" t="s">
        <v>297</v>
      </c>
      <c r="AJ18" s="93">
        <v>1.3034036860697657E-3</v>
      </c>
      <c r="AK18" s="93">
        <v>2.8104432724578302E-2</v>
      </c>
      <c r="AL18" s="93" t="s">
        <v>297</v>
      </c>
      <c r="AM18" s="93">
        <v>1.231060606060606E-2</v>
      </c>
      <c r="AN18" s="93">
        <v>5.2810399586380084E-2</v>
      </c>
      <c r="AO18" s="93">
        <v>8.1618135255619839E-2</v>
      </c>
      <c r="AP18" s="93">
        <v>3.2543894129979038E-2</v>
      </c>
      <c r="AQ18" s="93">
        <v>0.82640121554649892</v>
      </c>
      <c r="AR18" s="93">
        <v>1.0198300283286119E-2</v>
      </c>
      <c r="AS18" s="93">
        <v>1.4086869025658226E-2</v>
      </c>
      <c r="AT18" s="93" t="s">
        <v>297</v>
      </c>
      <c r="AU18" s="93">
        <v>0.24941724941724941</v>
      </c>
      <c r="AV18" s="93">
        <v>1.3780464165506547E-2</v>
      </c>
      <c r="AW18" s="93">
        <v>1.8867924528301887</v>
      </c>
      <c r="AX18" s="93">
        <v>0.38599709872856047</v>
      </c>
      <c r="AY18" s="93" t="s">
        <v>297</v>
      </c>
      <c r="AZ18" s="93">
        <v>0.38295749351426861</v>
      </c>
      <c r="BA18" s="93">
        <v>0.67919685990338163</v>
      </c>
      <c r="BB18" s="93">
        <v>1.967173284622342</v>
      </c>
      <c r="BC18" s="93">
        <v>7.5411818044431006E-2</v>
      </c>
      <c r="BD18" s="93">
        <v>2.7584514090435306E-2</v>
      </c>
      <c r="BE18" s="93">
        <v>0.14792320591649827</v>
      </c>
      <c r="BF18" s="93">
        <v>1.5360169491525424E-2</v>
      </c>
      <c r="BG18" s="93">
        <v>1.4159506232603172E-2</v>
      </c>
      <c r="BH18" s="93">
        <v>1.5384615384615385E-2</v>
      </c>
      <c r="BI18" s="93">
        <v>1.6113943142982607E-2</v>
      </c>
      <c r="BJ18" s="93">
        <v>8.3148196549921588E-2</v>
      </c>
      <c r="BK18" s="93">
        <v>0.28730305838739573</v>
      </c>
      <c r="BL18" s="93">
        <v>0.4073049252905368</v>
      </c>
      <c r="BM18" s="93" t="s">
        <v>297</v>
      </c>
      <c r="BN18" s="93" t="s">
        <v>297</v>
      </c>
      <c r="BO18" s="93">
        <v>6.289013000422396E-4</v>
      </c>
      <c r="BP18" s="93" t="s">
        <v>297</v>
      </c>
      <c r="BQ18" s="93">
        <v>1.5570532186846387E-2</v>
      </c>
      <c r="BR18" s="93">
        <v>2.5283243967738674E-3</v>
      </c>
      <c r="BS18" s="93" t="s">
        <v>297</v>
      </c>
      <c r="BT18" s="93">
        <v>3.3458807458280515E-3</v>
      </c>
      <c r="BU18" s="93" t="s">
        <v>297</v>
      </c>
      <c r="BV18" s="93">
        <v>2.8422047965099326E-2</v>
      </c>
      <c r="BW18" s="93">
        <v>0.16911660577222648</v>
      </c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"/>
  <sheetViews>
    <sheetView zoomScaleNormal="100" workbookViewId="0">
      <pane xSplit="2" ySplit="8" topLeftCell="G9" activePane="bottomRight" state="frozenSplit"/>
      <selection activeCell="AK6" sqref="AK6"/>
      <selection pane="topRight" activeCell="AK6" sqref="AK6"/>
      <selection pane="bottomLeft" activeCell="AK6" sqref="AK6"/>
      <selection pane="bottomRight" activeCell="K15" sqref="K15"/>
    </sheetView>
  </sheetViews>
  <sheetFormatPr defaultColWidth="9.6640625" defaultRowHeight="12" x14ac:dyDescent="0.2"/>
  <cols>
    <col min="1" max="1" width="6.44140625" style="74" customWidth="1"/>
    <col min="2" max="2" width="13.88671875" style="73" customWidth="1"/>
    <col min="3" max="3" width="12" style="73" customWidth="1"/>
    <col min="4" max="4" width="11.33203125" style="73" customWidth="1"/>
    <col min="5" max="5" width="15.33203125" style="73" customWidth="1"/>
    <col min="6" max="6" width="11.33203125" style="73" customWidth="1"/>
    <col min="7" max="7" width="9.44140625" style="73" customWidth="1"/>
    <col min="8" max="8" width="13.21875" style="73" customWidth="1"/>
    <col min="9" max="9" width="9.6640625" style="73"/>
    <col min="10" max="10" width="7.77734375" style="73" customWidth="1"/>
    <col min="11" max="11" width="9.6640625" style="73"/>
    <col min="12" max="12" width="9" style="73" customWidth="1"/>
    <col min="13" max="16" width="9.6640625" style="73"/>
    <col min="17" max="17" width="12.5546875" style="73" customWidth="1"/>
    <col min="18" max="18" width="12.88671875" style="73" customWidth="1"/>
    <col min="19" max="19" width="12.5546875" style="73" customWidth="1"/>
    <col min="20" max="20" width="15.5546875" style="73" customWidth="1"/>
    <col min="21" max="23" width="9.6640625" style="73"/>
    <col min="24" max="25" width="13.44140625" style="73" customWidth="1"/>
    <col min="26" max="26" width="9.6640625" style="73"/>
    <col min="27" max="27" width="13.88671875" style="73" customWidth="1"/>
    <col min="28" max="28" width="10.6640625" style="73" customWidth="1"/>
    <col min="29" max="29" width="17.33203125" style="73" customWidth="1"/>
    <col min="30" max="31" width="12.6640625" style="73" customWidth="1"/>
    <col min="32" max="32" width="11.21875" style="73" customWidth="1"/>
    <col min="33" max="33" width="18.33203125" style="73" customWidth="1"/>
    <col min="34" max="34" width="12.88671875" style="73" customWidth="1"/>
    <col min="35" max="36" width="13.21875" style="73" customWidth="1"/>
    <col min="37" max="37" width="10.88671875" style="73" customWidth="1"/>
    <col min="38" max="38" width="11.109375" style="73" customWidth="1"/>
    <col min="39" max="39" width="15.21875" style="73" customWidth="1"/>
    <col min="40" max="40" width="9.6640625" style="73"/>
    <col min="41" max="41" width="11" style="73" customWidth="1"/>
    <col min="42" max="42" width="10.77734375" style="73" customWidth="1"/>
    <col min="43" max="43" width="11.44140625" style="73" customWidth="1"/>
    <col min="44" max="44" width="4" style="73" customWidth="1"/>
    <col min="45" max="235" width="9.6640625" style="73"/>
    <col min="236" max="236" width="6.44140625" style="73" customWidth="1"/>
    <col min="237" max="237" width="13.88671875" style="73" customWidth="1"/>
    <col min="238" max="238" width="11.88671875" style="73" customWidth="1"/>
    <col min="239" max="241" width="9.6640625" style="73"/>
    <col min="242" max="242" width="15.44140625" style="73" customWidth="1"/>
    <col min="243" max="243" width="16.21875" style="73" customWidth="1"/>
    <col min="244" max="255" width="9.6640625" style="73"/>
    <col min="256" max="256" width="12" style="73" customWidth="1"/>
    <col min="257" max="257" width="12.77734375" style="73" customWidth="1"/>
    <col min="258" max="258" width="11.109375" style="73" customWidth="1"/>
    <col min="259" max="259" width="12" style="73" customWidth="1"/>
    <col min="260" max="260" width="9.6640625" style="73"/>
    <col min="261" max="261" width="15.33203125" style="73" customWidth="1"/>
    <col min="262" max="262" width="15.21875" style="73" customWidth="1"/>
    <col min="263" max="263" width="21.44140625" style="73" customWidth="1"/>
    <col min="264" max="279" width="9.6640625" style="73"/>
    <col min="280" max="281" width="13.44140625" style="73" customWidth="1"/>
    <col min="282" max="282" width="9.6640625" style="73"/>
    <col min="283" max="283" width="13.88671875" style="73" customWidth="1"/>
    <col min="284" max="284" width="10.6640625" style="73" customWidth="1"/>
    <col min="285" max="285" width="17.33203125" style="73" customWidth="1"/>
    <col min="286" max="287" width="12.6640625" style="73" customWidth="1"/>
    <col min="288" max="288" width="11.21875" style="73" customWidth="1"/>
    <col min="289" max="289" width="18.33203125" style="73" customWidth="1"/>
    <col min="290" max="290" width="12.88671875" style="73" customWidth="1"/>
    <col min="291" max="292" width="13.21875" style="73" customWidth="1"/>
    <col min="293" max="293" width="10.88671875" style="73" customWidth="1"/>
    <col min="294" max="294" width="11.109375" style="73" customWidth="1"/>
    <col min="295" max="295" width="15.21875" style="73" customWidth="1"/>
    <col min="296" max="296" width="9.6640625" style="73"/>
    <col min="297" max="297" width="11" style="73" customWidth="1"/>
    <col min="298" max="298" width="10.77734375" style="73" customWidth="1"/>
    <col min="299" max="299" width="11.44140625" style="73" customWidth="1"/>
    <col min="300" max="300" width="4" style="73" customWidth="1"/>
    <col min="301" max="491" width="9.6640625" style="73"/>
    <col min="492" max="492" width="6.44140625" style="73" customWidth="1"/>
    <col min="493" max="493" width="13.88671875" style="73" customWidth="1"/>
    <col min="494" max="494" width="11.88671875" style="73" customWidth="1"/>
    <col min="495" max="497" width="9.6640625" style="73"/>
    <col min="498" max="498" width="15.44140625" style="73" customWidth="1"/>
    <col min="499" max="499" width="16.21875" style="73" customWidth="1"/>
    <col min="500" max="511" width="9.6640625" style="73"/>
    <col min="512" max="512" width="12" style="73" customWidth="1"/>
    <col min="513" max="513" width="12.77734375" style="73" customWidth="1"/>
    <col min="514" max="514" width="11.109375" style="73" customWidth="1"/>
    <col min="515" max="515" width="12" style="73" customWidth="1"/>
    <col min="516" max="516" width="9.6640625" style="73"/>
    <col min="517" max="517" width="15.33203125" style="73" customWidth="1"/>
    <col min="518" max="518" width="15.21875" style="73" customWidth="1"/>
    <col min="519" max="519" width="21.44140625" style="73" customWidth="1"/>
    <col min="520" max="535" width="9.6640625" style="73"/>
    <col min="536" max="537" width="13.44140625" style="73" customWidth="1"/>
    <col min="538" max="538" width="9.6640625" style="73"/>
    <col min="539" max="539" width="13.88671875" style="73" customWidth="1"/>
    <col min="540" max="540" width="10.6640625" style="73" customWidth="1"/>
    <col min="541" max="541" width="17.33203125" style="73" customWidth="1"/>
    <col min="542" max="543" width="12.6640625" style="73" customWidth="1"/>
    <col min="544" max="544" width="11.21875" style="73" customWidth="1"/>
    <col min="545" max="545" width="18.33203125" style="73" customWidth="1"/>
    <col min="546" max="546" width="12.88671875" style="73" customWidth="1"/>
    <col min="547" max="548" width="13.21875" style="73" customWidth="1"/>
    <col min="549" max="549" width="10.88671875" style="73" customWidth="1"/>
    <col min="550" max="550" width="11.109375" style="73" customWidth="1"/>
    <col min="551" max="551" width="15.21875" style="73" customWidth="1"/>
    <col min="552" max="552" width="9.6640625" style="73"/>
    <col min="553" max="553" width="11" style="73" customWidth="1"/>
    <col min="554" max="554" width="10.77734375" style="73" customWidth="1"/>
    <col min="555" max="555" width="11.44140625" style="73" customWidth="1"/>
    <col min="556" max="556" width="4" style="73" customWidth="1"/>
    <col min="557" max="747" width="9.6640625" style="73"/>
    <col min="748" max="748" width="6.44140625" style="73" customWidth="1"/>
    <col min="749" max="749" width="13.88671875" style="73" customWidth="1"/>
    <col min="750" max="750" width="11.88671875" style="73" customWidth="1"/>
    <col min="751" max="753" width="9.6640625" style="73"/>
    <col min="754" max="754" width="15.44140625" style="73" customWidth="1"/>
    <col min="755" max="755" width="16.21875" style="73" customWidth="1"/>
    <col min="756" max="767" width="9.6640625" style="73"/>
    <col min="768" max="768" width="12" style="73" customWidth="1"/>
    <col min="769" max="769" width="12.77734375" style="73" customWidth="1"/>
    <col min="770" max="770" width="11.109375" style="73" customWidth="1"/>
    <col min="771" max="771" width="12" style="73" customWidth="1"/>
    <col min="772" max="772" width="9.6640625" style="73"/>
    <col min="773" max="773" width="15.33203125" style="73" customWidth="1"/>
    <col min="774" max="774" width="15.21875" style="73" customWidth="1"/>
    <col min="775" max="775" width="21.44140625" style="73" customWidth="1"/>
    <col min="776" max="791" width="9.6640625" style="73"/>
    <col min="792" max="793" width="13.44140625" style="73" customWidth="1"/>
    <col min="794" max="794" width="9.6640625" style="73"/>
    <col min="795" max="795" width="13.88671875" style="73" customWidth="1"/>
    <col min="796" max="796" width="10.6640625" style="73" customWidth="1"/>
    <col min="797" max="797" width="17.33203125" style="73" customWidth="1"/>
    <col min="798" max="799" width="12.6640625" style="73" customWidth="1"/>
    <col min="800" max="800" width="11.21875" style="73" customWidth="1"/>
    <col min="801" max="801" width="18.33203125" style="73" customWidth="1"/>
    <col min="802" max="802" width="12.88671875" style="73" customWidth="1"/>
    <col min="803" max="804" width="13.21875" style="73" customWidth="1"/>
    <col min="805" max="805" width="10.88671875" style="73" customWidth="1"/>
    <col min="806" max="806" width="11.109375" style="73" customWidth="1"/>
    <col min="807" max="807" width="15.21875" style="73" customWidth="1"/>
    <col min="808" max="808" width="9.6640625" style="73"/>
    <col min="809" max="809" width="11" style="73" customWidth="1"/>
    <col min="810" max="810" width="10.77734375" style="73" customWidth="1"/>
    <col min="811" max="811" width="11.44140625" style="73" customWidth="1"/>
    <col min="812" max="812" width="4" style="73" customWidth="1"/>
    <col min="813" max="1003" width="9.6640625" style="73"/>
    <col min="1004" max="1004" width="6.44140625" style="73" customWidth="1"/>
    <col min="1005" max="1005" width="13.88671875" style="73" customWidth="1"/>
    <col min="1006" max="1006" width="11.88671875" style="73" customWidth="1"/>
    <col min="1007" max="1009" width="9.6640625" style="73"/>
    <col min="1010" max="1010" width="15.44140625" style="73" customWidth="1"/>
    <col min="1011" max="1011" width="16.21875" style="73" customWidth="1"/>
    <col min="1012" max="1023" width="9.6640625" style="73"/>
    <col min="1024" max="1024" width="12" style="73" customWidth="1"/>
    <col min="1025" max="1025" width="12.77734375" style="73" customWidth="1"/>
    <col min="1026" max="1026" width="11.109375" style="73" customWidth="1"/>
    <col min="1027" max="1027" width="12" style="73" customWidth="1"/>
    <col min="1028" max="1028" width="9.6640625" style="73"/>
    <col min="1029" max="1029" width="15.33203125" style="73" customWidth="1"/>
    <col min="1030" max="1030" width="15.21875" style="73" customWidth="1"/>
    <col min="1031" max="1031" width="21.44140625" style="73" customWidth="1"/>
    <col min="1032" max="1047" width="9.6640625" style="73"/>
    <col min="1048" max="1049" width="13.44140625" style="73" customWidth="1"/>
    <col min="1050" max="1050" width="9.6640625" style="73"/>
    <col min="1051" max="1051" width="13.88671875" style="73" customWidth="1"/>
    <col min="1052" max="1052" width="10.6640625" style="73" customWidth="1"/>
    <col min="1053" max="1053" width="17.33203125" style="73" customWidth="1"/>
    <col min="1054" max="1055" width="12.6640625" style="73" customWidth="1"/>
    <col min="1056" max="1056" width="11.21875" style="73" customWidth="1"/>
    <col min="1057" max="1057" width="18.33203125" style="73" customWidth="1"/>
    <col min="1058" max="1058" width="12.88671875" style="73" customWidth="1"/>
    <col min="1059" max="1060" width="13.21875" style="73" customWidth="1"/>
    <col min="1061" max="1061" width="10.88671875" style="73" customWidth="1"/>
    <col min="1062" max="1062" width="11.109375" style="73" customWidth="1"/>
    <col min="1063" max="1063" width="15.21875" style="73" customWidth="1"/>
    <col min="1064" max="1064" width="9.6640625" style="73"/>
    <col min="1065" max="1065" width="11" style="73" customWidth="1"/>
    <col min="1066" max="1066" width="10.77734375" style="73" customWidth="1"/>
    <col min="1067" max="1067" width="11.44140625" style="73" customWidth="1"/>
    <col min="1068" max="1068" width="4" style="73" customWidth="1"/>
    <col min="1069" max="1259" width="9.6640625" style="73"/>
    <col min="1260" max="1260" width="6.44140625" style="73" customWidth="1"/>
    <col min="1261" max="1261" width="13.88671875" style="73" customWidth="1"/>
    <col min="1262" max="1262" width="11.88671875" style="73" customWidth="1"/>
    <col min="1263" max="1265" width="9.6640625" style="73"/>
    <col min="1266" max="1266" width="15.44140625" style="73" customWidth="1"/>
    <col min="1267" max="1267" width="16.21875" style="73" customWidth="1"/>
    <col min="1268" max="1279" width="9.6640625" style="73"/>
    <col min="1280" max="1280" width="12" style="73" customWidth="1"/>
    <col min="1281" max="1281" width="12.77734375" style="73" customWidth="1"/>
    <col min="1282" max="1282" width="11.109375" style="73" customWidth="1"/>
    <col min="1283" max="1283" width="12" style="73" customWidth="1"/>
    <col min="1284" max="1284" width="9.6640625" style="73"/>
    <col min="1285" max="1285" width="15.33203125" style="73" customWidth="1"/>
    <col min="1286" max="1286" width="15.21875" style="73" customWidth="1"/>
    <col min="1287" max="1287" width="21.44140625" style="73" customWidth="1"/>
    <col min="1288" max="1303" width="9.6640625" style="73"/>
    <col min="1304" max="1305" width="13.44140625" style="73" customWidth="1"/>
    <col min="1306" max="1306" width="9.6640625" style="73"/>
    <col min="1307" max="1307" width="13.88671875" style="73" customWidth="1"/>
    <col min="1308" max="1308" width="10.6640625" style="73" customWidth="1"/>
    <col min="1309" max="1309" width="17.33203125" style="73" customWidth="1"/>
    <col min="1310" max="1311" width="12.6640625" style="73" customWidth="1"/>
    <col min="1312" max="1312" width="11.21875" style="73" customWidth="1"/>
    <col min="1313" max="1313" width="18.33203125" style="73" customWidth="1"/>
    <col min="1314" max="1314" width="12.88671875" style="73" customWidth="1"/>
    <col min="1315" max="1316" width="13.21875" style="73" customWidth="1"/>
    <col min="1317" max="1317" width="10.88671875" style="73" customWidth="1"/>
    <col min="1318" max="1318" width="11.109375" style="73" customWidth="1"/>
    <col min="1319" max="1319" width="15.21875" style="73" customWidth="1"/>
    <col min="1320" max="1320" width="9.6640625" style="73"/>
    <col min="1321" max="1321" width="11" style="73" customWidth="1"/>
    <col min="1322" max="1322" width="10.77734375" style="73" customWidth="1"/>
    <col min="1323" max="1323" width="11.44140625" style="73" customWidth="1"/>
    <col min="1324" max="1324" width="4" style="73" customWidth="1"/>
    <col min="1325" max="1515" width="9.6640625" style="73"/>
    <col min="1516" max="1516" width="6.44140625" style="73" customWidth="1"/>
    <col min="1517" max="1517" width="13.88671875" style="73" customWidth="1"/>
    <col min="1518" max="1518" width="11.88671875" style="73" customWidth="1"/>
    <col min="1519" max="1521" width="9.6640625" style="73"/>
    <col min="1522" max="1522" width="15.44140625" style="73" customWidth="1"/>
    <col min="1523" max="1523" width="16.21875" style="73" customWidth="1"/>
    <col min="1524" max="1535" width="9.6640625" style="73"/>
    <col min="1536" max="1536" width="12" style="73" customWidth="1"/>
    <col min="1537" max="1537" width="12.77734375" style="73" customWidth="1"/>
    <col min="1538" max="1538" width="11.109375" style="73" customWidth="1"/>
    <col min="1539" max="1539" width="12" style="73" customWidth="1"/>
    <col min="1540" max="1540" width="9.6640625" style="73"/>
    <col min="1541" max="1541" width="15.33203125" style="73" customWidth="1"/>
    <col min="1542" max="1542" width="15.21875" style="73" customWidth="1"/>
    <col min="1543" max="1543" width="21.44140625" style="73" customWidth="1"/>
    <col min="1544" max="1559" width="9.6640625" style="73"/>
    <col min="1560" max="1561" width="13.44140625" style="73" customWidth="1"/>
    <col min="1562" max="1562" width="9.6640625" style="73"/>
    <col min="1563" max="1563" width="13.88671875" style="73" customWidth="1"/>
    <col min="1564" max="1564" width="10.6640625" style="73" customWidth="1"/>
    <col min="1565" max="1565" width="17.33203125" style="73" customWidth="1"/>
    <col min="1566" max="1567" width="12.6640625" style="73" customWidth="1"/>
    <col min="1568" max="1568" width="11.21875" style="73" customWidth="1"/>
    <col min="1569" max="1569" width="18.33203125" style="73" customWidth="1"/>
    <col min="1570" max="1570" width="12.88671875" style="73" customWidth="1"/>
    <col min="1571" max="1572" width="13.21875" style="73" customWidth="1"/>
    <col min="1573" max="1573" width="10.88671875" style="73" customWidth="1"/>
    <col min="1574" max="1574" width="11.109375" style="73" customWidth="1"/>
    <col min="1575" max="1575" width="15.21875" style="73" customWidth="1"/>
    <col min="1576" max="1576" width="9.6640625" style="73"/>
    <col min="1577" max="1577" width="11" style="73" customWidth="1"/>
    <col min="1578" max="1578" width="10.77734375" style="73" customWidth="1"/>
    <col min="1579" max="1579" width="11.44140625" style="73" customWidth="1"/>
    <col min="1580" max="1580" width="4" style="73" customWidth="1"/>
    <col min="1581" max="1771" width="9.6640625" style="73"/>
    <col min="1772" max="1772" width="6.44140625" style="73" customWidth="1"/>
    <col min="1773" max="1773" width="13.88671875" style="73" customWidth="1"/>
    <col min="1774" max="1774" width="11.88671875" style="73" customWidth="1"/>
    <col min="1775" max="1777" width="9.6640625" style="73"/>
    <col min="1778" max="1778" width="15.44140625" style="73" customWidth="1"/>
    <col min="1779" max="1779" width="16.21875" style="73" customWidth="1"/>
    <col min="1780" max="1791" width="9.6640625" style="73"/>
    <col min="1792" max="1792" width="12" style="73" customWidth="1"/>
    <col min="1793" max="1793" width="12.77734375" style="73" customWidth="1"/>
    <col min="1794" max="1794" width="11.109375" style="73" customWidth="1"/>
    <col min="1795" max="1795" width="12" style="73" customWidth="1"/>
    <col min="1796" max="1796" width="9.6640625" style="73"/>
    <col min="1797" max="1797" width="15.33203125" style="73" customWidth="1"/>
    <col min="1798" max="1798" width="15.21875" style="73" customWidth="1"/>
    <col min="1799" max="1799" width="21.44140625" style="73" customWidth="1"/>
    <col min="1800" max="1815" width="9.6640625" style="73"/>
    <col min="1816" max="1817" width="13.44140625" style="73" customWidth="1"/>
    <col min="1818" max="1818" width="9.6640625" style="73"/>
    <col min="1819" max="1819" width="13.88671875" style="73" customWidth="1"/>
    <col min="1820" max="1820" width="10.6640625" style="73" customWidth="1"/>
    <col min="1821" max="1821" width="17.33203125" style="73" customWidth="1"/>
    <col min="1822" max="1823" width="12.6640625" style="73" customWidth="1"/>
    <col min="1824" max="1824" width="11.21875" style="73" customWidth="1"/>
    <col min="1825" max="1825" width="18.33203125" style="73" customWidth="1"/>
    <col min="1826" max="1826" width="12.88671875" style="73" customWidth="1"/>
    <col min="1827" max="1828" width="13.21875" style="73" customWidth="1"/>
    <col min="1829" max="1829" width="10.88671875" style="73" customWidth="1"/>
    <col min="1830" max="1830" width="11.109375" style="73" customWidth="1"/>
    <col min="1831" max="1831" width="15.21875" style="73" customWidth="1"/>
    <col min="1832" max="1832" width="9.6640625" style="73"/>
    <col min="1833" max="1833" width="11" style="73" customWidth="1"/>
    <col min="1834" max="1834" width="10.77734375" style="73" customWidth="1"/>
    <col min="1835" max="1835" width="11.44140625" style="73" customWidth="1"/>
    <col min="1836" max="1836" width="4" style="73" customWidth="1"/>
    <col min="1837" max="2027" width="9.6640625" style="73"/>
    <col min="2028" max="2028" width="6.44140625" style="73" customWidth="1"/>
    <col min="2029" max="2029" width="13.88671875" style="73" customWidth="1"/>
    <col min="2030" max="2030" width="11.88671875" style="73" customWidth="1"/>
    <col min="2031" max="2033" width="9.6640625" style="73"/>
    <col min="2034" max="2034" width="15.44140625" style="73" customWidth="1"/>
    <col min="2035" max="2035" width="16.21875" style="73" customWidth="1"/>
    <col min="2036" max="2047" width="9.6640625" style="73"/>
    <col min="2048" max="2048" width="12" style="73" customWidth="1"/>
    <col min="2049" max="2049" width="12.77734375" style="73" customWidth="1"/>
    <col min="2050" max="2050" width="11.109375" style="73" customWidth="1"/>
    <col min="2051" max="2051" width="12" style="73" customWidth="1"/>
    <col min="2052" max="2052" width="9.6640625" style="73"/>
    <col min="2053" max="2053" width="15.33203125" style="73" customWidth="1"/>
    <col min="2054" max="2054" width="15.21875" style="73" customWidth="1"/>
    <col min="2055" max="2055" width="21.44140625" style="73" customWidth="1"/>
    <col min="2056" max="2071" width="9.6640625" style="73"/>
    <col min="2072" max="2073" width="13.44140625" style="73" customWidth="1"/>
    <col min="2074" max="2074" width="9.6640625" style="73"/>
    <col min="2075" max="2075" width="13.88671875" style="73" customWidth="1"/>
    <col min="2076" max="2076" width="10.6640625" style="73" customWidth="1"/>
    <col min="2077" max="2077" width="17.33203125" style="73" customWidth="1"/>
    <col min="2078" max="2079" width="12.6640625" style="73" customWidth="1"/>
    <col min="2080" max="2080" width="11.21875" style="73" customWidth="1"/>
    <col min="2081" max="2081" width="18.33203125" style="73" customWidth="1"/>
    <col min="2082" max="2082" width="12.88671875" style="73" customWidth="1"/>
    <col min="2083" max="2084" width="13.21875" style="73" customWidth="1"/>
    <col min="2085" max="2085" width="10.88671875" style="73" customWidth="1"/>
    <col min="2086" max="2086" width="11.109375" style="73" customWidth="1"/>
    <col min="2087" max="2087" width="15.21875" style="73" customWidth="1"/>
    <col min="2088" max="2088" width="9.6640625" style="73"/>
    <col min="2089" max="2089" width="11" style="73" customWidth="1"/>
    <col min="2090" max="2090" width="10.77734375" style="73" customWidth="1"/>
    <col min="2091" max="2091" width="11.44140625" style="73" customWidth="1"/>
    <col min="2092" max="2092" width="4" style="73" customWidth="1"/>
    <col min="2093" max="2283" width="9.6640625" style="73"/>
    <col min="2284" max="2284" width="6.44140625" style="73" customWidth="1"/>
    <col min="2285" max="2285" width="13.88671875" style="73" customWidth="1"/>
    <col min="2286" max="2286" width="11.88671875" style="73" customWidth="1"/>
    <col min="2287" max="2289" width="9.6640625" style="73"/>
    <col min="2290" max="2290" width="15.44140625" style="73" customWidth="1"/>
    <col min="2291" max="2291" width="16.21875" style="73" customWidth="1"/>
    <col min="2292" max="2303" width="9.6640625" style="73"/>
    <col min="2304" max="2304" width="12" style="73" customWidth="1"/>
    <col min="2305" max="2305" width="12.77734375" style="73" customWidth="1"/>
    <col min="2306" max="2306" width="11.109375" style="73" customWidth="1"/>
    <col min="2307" max="2307" width="12" style="73" customWidth="1"/>
    <col min="2308" max="2308" width="9.6640625" style="73"/>
    <col min="2309" max="2309" width="15.33203125" style="73" customWidth="1"/>
    <col min="2310" max="2310" width="15.21875" style="73" customWidth="1"/>
    <col min="2311" max="2311" width="21.44140625" style="73" customWidth="1"/>
    <col min="2312" max="2327" width="9.6640625" style="73"/>
    <col min="2328" max="2329" width="13.44140625" style="73" customWidth="1"/>
    <col min="2330" max="2330" width="9.6640625" style="73"/>
    <col min="2331" max="2331" width="13.88671875" style="73" customWidth="1"/>
    <col min="2332" max="2332" width="10.6640625" style="73" customWidth="1"/>
    <col min="2333" max="2333" width="17.33203125" style="73" customWidth="1"/>
    <col min="2334" max="2335" width="12.6640625" style="73" customWidth="1"/>
    <col min="2336" max="2336" width="11.21875" style="73" customWidth="1"/>
    <col min="2337" max="2337" width="18.33203125" style="73" customWidth="1"/>
    <col min="2338" max="2338" width="12.88671875" style="73" customWidth="1"/>
    <col min="2339" max="2340" width="13.21875" style="73" customWidth="1"/>
    <col min="2341" max="2341" width="10.88671875" style="73" customWidth="1"/>
    <col min="2342" max="2342" width="11.109375" style="73" customWidth="1"/>
    <col min="2343" max="2343" width="15.21875" style="73" customWidth="1"/>
    <col min="2344" max="2344" width="9.6640625" style="73"/>
    <col min="2345" max="2345" width="11" style="73" customWidth="1"/>
    <col min="2346" max="2346" width="10.77734375" style="73" customWidth="1"/>
    <col min="2347" max="2347" width="11.44140625" style="73" customWidth="1"/>
    <col min="2348" max="2348" width="4" style="73" customWidth="1"/>
    <col min="2349" max="2539" width="9.6640625" style="73"/>
    <col min="2540" max="2540" width="6.44140625" style="73" customWidth="1"/>
    <col min="2541" max="2541" width="13.88671875" style="73" customWidth="1"/>
    <col min="2542" max="2542" width="11.88671875" style="73" customWidth="1"/>
    <col min="2543" max="2545" width="9.6640625" style="73"/>
    <col min="2546" max="2546" width="15.44140625" style="73" customWidth="1"/>
    <col min="2547" max="2547" width="16.21875" style="73" customWidth="1"/>
    <col min="2548" max="2559" width="9.6640625" style="73"/>
    <col min="2560" max="2560" width="12" style="73" customWidth="1"/>
    <col min="2561" max="2561" width="12.77734375" style="73" customWidth="1"/>
    <col min="2562" max="2562" width="11.109375" style="73" customWidth="1"/>
    <col min="2563" max="2563" width="12" style="73" customWidth="1"/>
    <col min="2564" max="2564" width="9.6640625" style="73"/>
    <col min="2565" max="2565" width="15.33203125" style="73" customWidth="1"/>
    <col min="2566" max="2566" width="15.21875" style="73" customWidth="1"/>
    <col min="2567" max="2567" width="21.44140625" style="73" customWidth="1"/>
    <col min="2568" max="2583" width="9.6640625" style="73"/>
    <col min="2584" max="2585" width="13.44140625" style="73" customWidth="1"/>
    <col min="2586" max="2586" width="9.6640625" style="73"/>
    <col min="2587" max="2587" width="13.88671875" style="73" customWidth="1"/>
    <col min="2588" max="2588" width="10.6640625" style="73" customWidth="1"/>
    <col min="2589" max="2589" width="17.33203125" style="73" customWidth="1"/>
    <col min="2590" max="2591" width="12.6640625" style="73" customWidth="1"/>
    <col min="2592" max="2592" width="11.21875" style="73" customWidth="1"/>
    <col min="2593" max="2593" width="18.33203125" style="73" customWidth="1"/>
    <col min="2594" max="2594" width="12.88671875" style="73" customWidth="1"/>
    <col min="2595" max="2596" width="13.21875" style="73" customWidth="1"/>
    <col min="2597" max="2597" width="10.88671875" style="73" customWidth="1"/>
    <col min="2598" max="2598" width="11.109375" style="73" customWidth="1"/>
    <col min="2599" max="2599" width="15.21875" style="73" customWidth="1"/>
    <col min="2600" max="2600" width="9.6640625" style="73"/>
    <col min="2601" max="2601" width="11" style="73" customWidth="1"/>
    <col min="2602" max="2602" width="10.77734375" style="73" customWidth="1"/>
    <col min="2603" max="2603" width="11.44140625" style="73" customWidth="1"/>
    <col min="2604" max="2604" width="4" style="73" customWidth="1"/>
    <col min="2605" max="2795" width="9.6640625" style="73"/>
    <col min="2796" max="2796" width="6.44140625" style="73" customWidth="1"/>
    <col min="2797" max="2797" width="13.88671875" style="73" customWidth="1"/>
    <col min="2798" max="2798" width="11.88671875" style="73" customWidth="1"/>
    <col min="2799" max="2801" width="9.6640625" style="73"/>
    <col min="2802" max="2802" width="15.44140625" style="73" customWidth="1"/>
    <col min="2803" max="2803" width="16.21875" style="73" customWidth="1"/>
    <col min="2804" max="2815" width="9.6640625" style="73"/>
    <col min="2816" max="2816" width="12" style="73" customWidth="1"/>
    <col min="2817" max="2817" width="12.77734375" style="73" customWidth="1"/>
    <col min="2818" max="2818" width="11.109375" style="73" customWidth="1"/>
    <col min="2819" max="2819" width="12" style="73" customWidth="1"/>
    <col min="2820" max="2820" width="9.6640625" style="73"/>
    <col min="2821" max="2821" width="15.33203125" style="73" customWidth="1"/>
    <col min="2822" max="2822" width="15.21875" style="73" customWidth="1"/>
    <col min="2823" max="2823" width="21.44140625" style="73" customWidth="1"/>
    <col min="2824" max="2839" width="9.6640625" style="73"/>
    <col min="2840" max="2841" width="13.44140625" style="73" customWidth="1"/>
    <col min="2842" max="2842" width="9.6640625" style="73"/>
    <col min="2843" max="2843" width="13.88671875" style="73" customWidth="1"/>
    <col min="2844" max="2844" width="10.6640625" style="73" customWidth="1"/>
    <col min="2845" max="2845" width="17.33203125" style="73" customWidth="1"/>
    <col min="2846" max="2847" width="12.6640625" style="73" customWidth="1"/>
    <col min="2848" max="2848" width="11.21875" style="73" customWidth="1"/>
    <col min="2849" max="2849" width="18.33203125" style="73" customWidth="1"/>
    <col min="2850" max="2850" width="12.88671875" style="73" customWidth="1"/>
    <col min="2851" max="2852" width="13.21875" style="73" customWidth="1"/>
    <col min="2853" max="2853" width="10.88671875" style="73" customWidth="1"/>
    <col min="2854" max="2854" width="11.109375" style="73" customWidth="1"/>
    <col min="2855" max="2855" width="15.21875" style="73" customWidth="1"/>
    <col min="2856" max="2856" width="9.6640625" style="73"/>
    <col min="2857" max="2857" width="11" style="73" customWidth="1"/>
    <col min="2858" max="2858" width="10.77734375" style="73" customWidth="1"/>
    <col min="2859" max="2859" width="11.44140625" style="73" customWidth="1"/>
    <col min="2860" max="2860" width="4" style="73" customWidth="1"/>
    <col min="2861" max="3051" width="9.6640625" style="73"/>
    <col min="3052" max="3052" width="6.44140625" style="73" customWidth="1"/>
    <col min="3053" max="3053" width="13.88671875" style="73" customWidth="1"/>
    <col min="3054" max="3054" width="11.88671875" style="73" customWidth="1"/>
    <col min="3055" max="3057" width="9.6640625" style="73"/>
    <col min="3058" max="3058" width="15.44140625" style="73" customWidth="1"/>
    <col min="3059" max="3059" width="16.21875" style="73" customWidth="1"/>
    <col min="3060" max="3071" width="9.6640625" style="73"/>
    <col min="3072" max="3072" width="12" style="73" customWidth="1"/>
    <col min="3073" max="3073" width="12.77734375" style="73" customWidth="1"/>
    <col min="3074" max="3074" width="11.109375" style="73" customWidth="1"/>
    <col min="3075" max="3075" width="12" style="73" customWidth="1"/>
    <col min="3076" max="3076" width="9.6640625" style="73"/>
    <col min="3077" max="3077" width="15.33203125" style="73" customWidth="1"/>
    <col min="3078" max="3078" width="15.21875" style="73" customWidth="1"/>
    <col min="3079" max="3079" width="21.44140625" style="73" customWidth="1"/>
    <col min="3080" max="3095" width="9.6640625" style="73"/>
    <col min="3096" max="3097" width="13.44140625" style="73" customWidth="1"/>
    <col min="3098" max="3098" width="9.6640625" style="73"/>
    <col min="3099" max="3099" width="13.88671875" style="73" customWidth="1"/>
    <col min="3100" max="3100" width="10.6640625" style="73" customWidth="1"/>
    <col min="3101" max="3101" width="17.33203125" style="73" customWidth="1"/>
    <col min="3102" max="3103" width="12.6640625" style="73" customWidth="1"/>
    <col min="3104" max="3104" width="11.21875" style="73" customWidth="1"/>
    <col min="3105" max="3105" width="18.33203125" style="73" customWidth="1"/>
    <col min="3106" max="3106" width="12.88671875" style="73" customWidth="1"/>
    <col min="3107" max="3108" width="13.21875" style="73" customWidth="1"/>
    <col min="3109" max="3109" width="10.88671875" style="73" customWidth="1"/>
    <col min="3110" max="3110" width="11.109375" style="73" customWidth="1"/>
    <col min="3111" max="3111" width="15.21875" style="73" customWidth="1"/>
    <col min="3112" max="3112" width="9.6640625" style="73"/>
    <col min="3113" max="3113" width="11" style="73" customWidth="1"/>
    <col min="3114" max="3114" width="10.77734375" style="73" customWidth="1"/>
    <col min="3115" max="3115" width="11.44140625" style="73" customWidth="1"/>
    <col min="3116" max="3116" width="4" style="73" customWidth="1"/>
    <col min="3117" max="3307" width="9.6640625" style="73"/>
    <col min="3308" max="3308" width="6.44140625" style="73" customWidth="1"/>
    <col min="3309" max="3309" width="13.88671875" style="73" customWidth="1"/>
    <col min="3310" max="3310" width="11.88671875" style="73" customWidth="1"/>
    <col min="3311" max="3313" width="9.6640625" style="73"/>
    <col min="3314" max="3314" width="15.44140625" style="73" customWidth="1"/>
    <col min="3315" max="3315" width="16.21875" style="73" customWidth="1"/>
    <col min="3316" max="3327" width="9.6640625" style="73"/>
    <col min="3328" max="3328" width="12" style="73" customWidth="1"/>
    <col min="3329" max="3329" width="12.77734375" style="73" customWidth="1"/>
    <col min="3330" max="3330" width="11.109375" style="73" customWidth="1"/>
    <col min="3331" max="3331" width="12" style="73" customWidth="1"/>
    <col min="3332" max="3332" width="9.6640625" style="73"/>
    <col min="3333" max="3333" width="15.33203125" style="73" customWidth="1"/>
    <col min="3334" max="3334" width="15.21875" style="73" customWidth="1"/>
    <col min="3335" max="3335" width="21.44140625" style="73" customWidth="1"/>
    <col min="3336" max="3351" width="9.6640625" style="73"/>
    <col min="3352" max="3353" width="13.44140625" style="73" customWidth="1"/>
    <col min="3354" max="3354" width="9.6640625" style="73"/>
    <col min="3355" max="3355" width="13.88671875" style="73" customWidth="1"/>
    <col min="3356" max="3356" width="10.6640625" style="73" customWidth="1"/>
    <col min="3357" max="3357" width="17.33203125" style="73" customWidth="1"/>
    <col min="3358" max="3359" width="12.6640625" style="73" customWidth="1"/>
    <col min="3360" max="3360" width="11.21875" style="73" customWidth="1"/>
    <col min="3361" max="3361" width="18.33203125" style="73" customWidth="1"/>
    <col min="3362" max="3362" width="12.88671875" style="73" customWidth="1"/>
    <col min="3363" max="3364" width="13.21875" style="73" customWidth="1"/>
    <col min="3365" max="3365" width="10.88671875" style="73" customWidth="1"/>
    <col min="3366" max="3366" width="11.109375" style="73" customWidth="1"/>
    <col min="3367" max="3367" width="15.21875" style="73" customWidth="1"/>
    <col min="3368" max="3368" width="9.6640625" style="73"/>
    <col min="3369" max="3369" width="11" style="73" customWidth="1"/>
    <col min="3370" max="3370" width="10.77734375" style="73" customWidth="1"/>
    <col min="3371" max="3371" width="11.44140625" style="73" customWidth="1"/>
    <col min="3372" max="3372" width="4" style="73" customWidth="1"/>
    <col min="3373" max="3563" width="9.6640625" style="73"/>
    <col min="3564" max="3564" width="6.44140625" style="73" customWidth="1"/>
    <col min="3565" max="3565" width="13.88671875" style="73" customWidth="1"/>
    <col min="3566" max="3566" width="11.88671875" style="73" customWidth="1"/>
    <col min="3567" max="3569" width="9.6640625" style="73"/>
    <col min="3570" max="3570" width="15.44140625" style="73" customWidth="1"/>
    <col min="3571" max="3571" width="16.21875" style="73" customWidth="1"/>
    <col min="3572" max="3583" width="9.6640625" style="73"/>
    <col min="3584" max="3584" width="12" style="73" customWidth="1"/>
    <col min="3585" max="3585" width="12.77734375" style="73" customWidth="1"/>
    <col min="3586" max="3586" width="11.109375" style="73" customWidth="1"/>
    <col min="3587" max="3587" width="12" style="73" customWidth="1"/>
    <col min="3588" max="3588" width="9.6640625" style="73"/>
    <col min="3589" max="3589" width="15.33203125" style="73" customWidth="1"/>
    <col min="3590" max="3590" width="15.21875" style="73" customWidth="1"/>
    <col min="3591" max="3591" width="21.44140625" style="73" customWidth="1"/>
    <col min="3592" max="3607" width="9.6640625" style="73"/>
    <col min="3608" max="3609" width="13.44140625" style="73" customWidth="1"/>
    <col min="3610" max="3610" width="9.6640625" style="73"/>
    <col min="3611" max="3611" width="13.88671875" style="73" customWidth="1"/>
    <col min="3612" max="3612" width="10.6640625" style="73" customWidth="1"/>
    <col min="3613" max="3613" width="17.33203125" style="73" customWidth="1"/>
    <col min="3614" max="3615" width="12.6640625" style="73" customWidth="1"/>
    <col min="3616" max="3616" width="11.21875" style="73" customWidth="1"/>
    <col min="3617" max="3617" width="18.33203125" style="73" customWidth="1"/>
    <col min="3618" max="3618" width="12.88671875" style="73" customWidth="1"/>
    <col min="3619" max="3620" width="13.21875" style="73" customWidth="1"/>
    <col min="3621" max="3621" width="10.88671875" style="73" customWidth="1"/>
    <col min="3622" max="3622" width="11.109375" style="73" customWidth="1"/>
    <col min="3623" max="3623" width="15.21875" style="73" customWidth="1"/>
    <col min="3624" max="3624" width="9.6640625" style="73"/>
    <col min="3625" max="3625" width="11" style="73" customWidth="1"/>
    <col min="3626" max="3626" width="10.77734375" style="73" customWidth="1"/>
    <col min="3627" max="3627" width="11.44140625" style="73" customWidth="1"/>
    <col min="3628" max="3628" width="4" style="73" customWidth="1"/>
    <col min="3629" max="3819" width="9.6640625" style="73"/>
    <col min="3820" max="3820" width="6.44140625" style="73" customWidth="1"/>
    <col min="3821" max="3821" width="13.88671875" style="73" customWidth="1"/>
    <col min="3822" max="3822" width="11.88671875" style="73" customWidth="1"/>
    <col min="3823" max="3825" width="9.6640625" style="73"/>
    <col min="3826" max="3826" width="15.44140625" style="73" customWidth="1"/>
    <col min="3827" max="3827" width="16.21875" style="73" customWidth="1"/>
    <col min="3828" max="3839" width="9.6640625" style="73"/>
    <col min="3840" max="3840" width="12" style="73" customWidth="1"/>
    <col min="3841" max="3841" width="12.77734375" style="73" customWidth="1"/>
    <col min="3842" max="3842" width="11.109375" style="73" customWidth="1"/>
    <col min="3843" max="3843" width="12" style="73" customWidth="1"/>
    <col min="3844" max="3844" width="9.6640625" style="73"/>
    <col min="3845" max="3845" width="15.33203125" style="73" customWidth="1"/>
    <col min="3846" max="3846" width="15.21875" style="73" customWidth="1"/>
    <col min="3847" max="3847" width="21.44140625" style="73" customWidth="1"/>
    <col min="3848" max="3863" width="9.6640625" style="73"/>
    <col min="3864" max="3865" width="13.44140625" style="73" customWidth="1"/>
    <col min="3866" max="3866" width="9.6640625" style="73"/>
    <col min="3867" max="3867" width="13.88671875" style="73" customWidth="1"/>
    <col min="3868" max="3868" width="10.6640625" style="73" customWidth="1"/>
    <col min="3869" max="3869" width="17.33203125" style="73" customWidth="1"/>
    <col min="3870" max="3871" width="12.6640625" style="73" customWidth="1"/>
    <col min="3872" max="3872" width="11.21875" style="73" customWidth="1"/>
    <col min="3873" max="3873" width="18.33203125" style="73" customWidth="1"/>
    <col min="3874" max="3874" width="12.88671875" style="73" customWidth="1"/>
    <col min="3875" max="3876" width="13.21875" style="73" customWidth="1"/>
    <col min="3877" max="3877" width="10.88671875" style="73" customWidth="1"/>
    <col min="3878" max="3878" width="11.109375" style="73" customWidth="1"/>
    <col min="3879" max="3879" width="15.21875" style="73" customWidth="1"/>
    <col min="3880" max="3880" width="9.6640625" style="73"/>
    <col min="3881" max="3881" width="11" style="73" customWidth="1"/>
    <col min="3882" max="3882" width="10.77734375" style="73" customWidth="1"/>
    <col min="3883" max="3883" width="11.44140625" style="73" customWidth="1"/>
    <col min="3884" max="3884" width="4" style="73" customWidth="1"/>
    <col min="3885" max="4075" width="9.6640625" style="73"/>
    <col min="4076" max="4076" width="6.44140625" style="73" customWidth="1"/>
    <col min="4077" max="4077" width="13.88671875" style="73" customWidth="1"/>
    <col min="4078" max="4078" width="11.88671875" style="73" customWidth="1"/>
    <col min="4079" max="4081" width="9.6640625" style="73"/>
    <col min="4082" max="4082" width="15.44140625" style="73" customWidth="1"/>
    <col min="4083" max="4083" width="16.21875" style="73" customWidth="1"/>
    <col min="4084" max="4095" width="9.6640625" style="73"/>
    <col min="4096" max="4096" width="12" style="73" customWidth="1"/>
    <col min="4097" max="4097" width="12.77734375" style="73" customWidth="1"/>
    <col min="4098" max="4098" width="11.109375" style="73" customWidth="1"/>
    <col min="4099" max="4099" width="12" style="73" customWidth="1"/>
    <col min="4100" max="4100" width="9.6640625" style="73"/>
    <col min="4101" max="4101" width="15.33203125" style="73" customWidth="1"/>
    <col min="4102" max="4102" width="15.21875" style="73" customWidth="1"/>
    <col min="4103" max="4103" width="21.44140625" style="73" customWidth="1"/>
    <col min="4104" max="4119" width="9.6640625" style="73"/>
    <col min="4120" max="4121" width="13.44140625" style="73" customWidth="1"/>
    <col min="4122" max="4122" width="9.6640625" style="73"/>
    <col min="4123" max="4123" width="13.88671875" style="73" customWidth="1"/>
    <col min="4124" max="4124" width="10.6640625" style="73" customWidth="1"/>
    <col min="4125" max="4125" width="17.33203125" style="73" customWidth="1"/>
    <col min="4126" max="4127" width="12.6640625" style="73" customWidth="1"/>
    <col min="4128" max="4128" width="11.21875" style="73" customWidth="1"/>
    <col min="4129" max="4129" width="18.33203125" style="73" customWidth="1"/>
    <col min="4130" max="4130" width="12.88671875" style="73" customWidth="1"/>
    <col min="4131" max="4132" width="13.21875" style="73" customWidth="1"/>
    <col min="4133" max="4133" width="10.88671875" style="73" customWidth="1"/>
    <col min="4134" max="4134" width="11.109375" style="73" customWidth="1"/>
    <col min="4135" max="4135" width="15.21875" style="73" customWidth="1"/>
    <col min="4136" max="4136" width="9.6640625" style="73"/>
    <col min="4137" max="4137" width="11" style="73" customWidth="1"/>
    <col min="4138" max="4138" width="10.77734375" style="73" customWidth="1"/>
    <col min="4139" max="4139" width="11.44140625" style="73" customWidth="1"/>
    <col min="4140" max="4140" width="4" style="73" customWidth="1"/>
    <col min="4141" max="4331" width="9.6640625" style="73"/>
    <col min="4332" max="4332" width="6.44140625" style="73" customWidth="1"/>
    <col min="4333" max="4333" width="13.88671875" style="73" customWidth="1"/>
    <col min="4334" max="4334" width="11.88671875" style="73" customWidth="1"/>
    <col min="4335" max="4337" width="9.6640625" style="73"/>
    <col min="4338" max="4338" width="15.44140625" style="73" customWidth="1"/>
    <col min="4339" max="4339" width="16.21875" style="73" customWidth="1"/>
    <col min="4340" max="4351" width="9.6640625" style="73"/>
    <col min="4352" max="4352" width="12" style="73" customWidth="1"/>
    <col min="4353" max="4353" width="12.77734375" style="73" customWidth="1"/>
    <col min="4354" max="4354" width="11.109375" style="73" customWidth="1"/>
    <col min="4355" max="4355" width="12" style="73" customWidth="1"/>
    <col min="4356" max="4356" width="9.6640625" style="73"/>
    <col min="4357" max="4357" width="15.33203125" style="73" customWidth="1"/>
    <col min="4358" max="4358" width="15.21875" style="73" customWidth="1"/>
    <col min="4359" max="4359" width="21.44140625" style="73" customWidth="1"/>
    <col min="4360" max="4375" width="9.6640625" style="73"/>
    <col min="4376" max="4377" width="13.44140625" style="73" customWidth="1"/>
    <col min="4378" max="4378" width="9.6640625" style="73"/>
    <col min="4379" max="4379" width="13.88671875" style="73" customWidth="1"/>
    <col min="4380" max="4380" width="10.6640625" style="73" customWidth="1"/>
    <col min="4381" max="4381" width="17.33203125" style="73" customWidth="1"/>
    <col min="4382" max="4383" width="12.6640625" style="73" customWidth="1"/>
    <col min="4384" max="4384" width="11.21875" style="73" customWidth="1"/>
    <col min="4385" max="4385" width="18.33203125" style="73" customWidth="1"/>
    <col min="4386" max="4386" width="12.88671875" style="73" customWidth="1"/>
    <col min="4387" max="4388" width="13.21875" style="73" customWidth="1"/>
    <col min="4389" max="4389" width="10.88671875" style="73" customWidth="1"/>
    <col min="4390" max="4390" width="11.109375" style="73" customWidth="1"/>
    <col min="4391" max="4391" width="15.21875" style="73" customWidth="1"/>
    <col min="4392" max="4392" width="9.6640625" style="73"/>
    <col min="4393" max="4393" width="11" style="73" customWidth="1"/>
    <col min="4394" max="4394" width="10.77734375" style="73" customWidth="1"/>
    <col min="4395" max="4395" width="11.44140625" style="73" customWidth="1"/>
    <col min="4396" max="4396" width="4" style="73" customWidth="1"/>
    <col min="4397" max="4587" width="9.6640625" style="73"/>
    <col min="4588" max="4588" width="6.44140625" style="73" customWidth="1"/>
    <col min="4589" max="4589" width="13.88671875" style="73" customWidth="1"/>
    <col min="4590" max="4590" width="11.88671875" style="73" customWidth="1"/>
    <col min="4591" max="4593" width="9.6640625" style="73"/>
    <col min="4594" max="4594" width="15.44140625" style="73" customWidth="1"/>
    <col min="4595" max="4595" width="16.21875" style="73" customWidth="1"/>
    <col min="4596" max="4607" width="9.6640625" style="73"/>
    <col min="4608" max="4608" width="12" style="73" customWidth="1"/>
    <col min="4609" max="4609" width="12.77734375" style="73" customWidth="1"/>
    <col min="4610" max="4610" width="11.109375" style="73" customWidth="1"/>
    <col min="4611" max="4611" width="12" style="73" customWidth="1"/>
    <col min="4612" max="4612" width="9.6640625" style="73"/>
    <col min="4613" max="4613" width="15.33203125" style="73" customWidth="1"/>
    <col min="4614" max="4614" width="15.21875" style="73" customWidth="1"/>
    <col min="4615" max="4615" width="21.44140625" style="73" customWidth="1"/>
    <col min="4616" max="4631" width="9.6640625" style="73"/>
    <col min="4632" max="4633" width="13.44140625" style="73" customWidth="1"/>
    <col min="4634" max="4634" width="9.6640625" style="73"/>
    <col min="4635" max="4635" width="13.88671875" style="73" customWidth="1"/>
    <col min="4636" max="4636" width="10.6640625" style="73" customWidth="1"/>
    <col min="4637" max="4637" width="17.33203125" style="73" customWidth="1"/>
    <col min="4638" max="4639" width="12.6640625" style="73" customWidth="1"/>
    <col min="4640" max="4640" width="11.21875" style="73" customWidth="1"/>
    <col min="4641" max="4641" width="18.33203125" style="73" customWidth="1"/>
    <col min="4642" max="4642" width="12.88671875" style="73" customWidth="1"/>
    <col min="4643" max="4644" width="13.21875" style="73" customWidth="1"/>
    <col min="4645" max="4645" width="10.88671875" style="73" customWidth="1"/>
    <col min="4646" max="4646" width="11.109375" style="73" customWidth="1"/>
    <col min="4647" max="4647" width="15.21875" style="73" customWidth="1"/>
    <col min="4648" max="4648" width="9.6640625" style="73"/>
    <col min="4649" max="4649" width="11" style="73" customWidth="1"/>
    <col min="4650" max="4650" width="10.77734375" style="73" customWidth="1"/>
    <col min="4651" max="4651" width="11.44140625" style="73" customWidth="1"/>
    <col min="4652" max="4652" width="4" style="73" customWidth="1"/>
    <col min="4653" max="4843" width="9.6640625" style="73"/>
    <col min="4844" max="4844" width="6.44140625" style="73" customWidth="1"/>
    <col min="4845" max="4845" width="13.88671875" style="73" customWidth="1"/>
    <col min="4846" max="4846" width="11.88671875" style="73" customWidth="1"/>
    <col min="4847" max="4849" width="9.6640625" style="73"/>
    <col min="4850" max="4850" width="15.44140625" style="73" customWidth="1"/>
    <col min="4851" max="4851" width="16.21875" style="73" customWidth="1"/>
    <col min="4852" max="4863" width="9.6640625" style="73"/>
    <col min="4864" max="4864" width="12" style="73" customWidth="1"/>
    <col min="4865" max="4865" width="12.77734375" style="73" customWidth="1"/>
    <col min="4866" max="4866" width="11.109375" style="73" customWidth="1"/>
    <col min="4867" max="4867" width="12" style="73" customWidth="1"/>
    <col min="4868" max="4868" width="9.6640625" style="73"/>
    <col min="4869" max="4869" width="15.33203125" style="73" customWidth="1"/>
    <col min="4870" max="4870" width="15.21875" style="73" customWidth="1"/>
    <col min="4871" max="4871" width="21.44140625" style="73" customWidth="1"/>
    <col min="4872" max="4887" width="9.6640625" style="73"/>
    <col min="4888" max="4889" width="13.44140625" style="73" customWidth="1"/>
    <col min="4890" max="4890" width="9.6640625" style="73"/>
    <col min="4891" max="4891" width="13.88671875" style="73" customWidth="1"/>
    <col min="4892" max="4892" width="10.6640625" style="73" customWidth="1"/>
    <col min="4893" max="4893" width="17.33203125" style="73" customWidth="1"/>
    <col min="4894" max="4895" width="12.6640625" style="73" customWidth="1"/>
    <col min="4896" max="4896" width="11.21875" style="73" customWidth="1"/>
    <col min="4897" max="4897" width="18.33203125" style="73" customWidth="1"/>
    <col min="4898" max="4898" width="12.88671875" style="73" customWidth="1"/>
    <col min="4899" max="4900" width="13.21875" style="73" customWidth="1"/>
    <col min="4901" max="4901" width="10.88671875" style="73" customWidth="1"/>
    <col min="4902" max="4902" width="11.109375" style="73" customWidth="1"/>
    <col min="4903" max="4903" width="15.21875" style="73" customWidth="1"/>
    <col min="4904" max="4904" width="9.6640625" style="73"/>
    <col min="4905" max="4905" width="11" style="73" customWidth="1"/>
    <col min="4906" max="4906" width="10.77734375" style="73" customWidth="1"/>
    <col min="4907" max="4907" width="11.44140625" style="73" customWidth="1"/>
    <col min="4908" max="4908" width="4" style="73" customWidth="1"/>
    <col min="4909" max="5099" width="9.6640625" style="73"/>
    <col min="5100" max="5100" width="6.44140625" style="73" customWidth="1"/>
    <col min="5101" max="5101" width="13.88671875" style="73" customWidth="1"/>
    <col min="5102" max="5102" width="11.88671875" style="73" customWidth="1"/>
    <col min="5103" max="5105" width="9.6640625" style="73"/>
    <col min="5106" max="5106" width="15.44140625" style="73" customWidth="1"/>
    <col min="5107" max="5107" width="16.21875" style="73" customWidth="1"/>
    <col min="5108" max="5119" width="9.6640625" style="73"/>
    <col min="5120" max="5120" width="12" style="73" customWidth="1"/>
    <col min="5121" max="5121" width="12.77734375" style="73" customWidth="1"/>
    <col min="5122" max="5122" width="11.109375" style="73" customWidth="1"/>
    <col min="5123" max="5123" width="12" style="73" customWidth="1"/>
    <col min="5124" max="5124" width="9.6640625" style="73"/>
    <col min="5125" max="5125" width="15.33203125" style="73" customWidth="1"/>
    <col min="5126" max="5126" width="15.21875" style="73" customWidth="1"/>
    <col min="5127" max="5127" width="21.44140625" style="73" customWidth="1"/>
    <col min="5128" max="5143" width="9.6640625" style="73"/>
    <col min="5144" max="5145" width="13.44140625" style="73" customWidth="1"/>
    <col min="5146" max="5146" width="9.6640625" style="73"/>
    <col min="5147" max="5147" width="13.88671875" style="73" customWidth="1"/>
    <col min="5148" max="5148" width="10.6640625" style="73" customWidth="1"/>
    <col min="5149" max="5149" width="17.33203125" style="73" customWidth="1"/>
    <col min="5150" max="5151" width="12.6640625" style="73" customWidth="1"/>
    <col min="5152" max="5152" width="11.21875" style="73" customWidth="1"/>
    <col min="5153" max="5153" width="18.33203125" style="73" customWidth="1"/>
    <col min="5154" max="5154" width="12.88671875" style="73" customWidth="1"/>
    <col min="5155" max="5156" width="13.21875" style="73" customWidth="1"/>
    <col min="5157" max="5157" width="10.88671875" style="73" customWidth="1"/>
    <col min="5158" max="5158" width="11.109375" style="73" customWidth="1"/>
    <col min="5159" max="5159" width="15.21875" style="73" customWidth="1"/>
    <col min="5160" max="5160" width="9.6640625" style="73"/>
    <col min="5161" max="5161" width="11" style="73" customWidth="1"/>
    <col min="5162" max="5162" width="10.77734375" style="73" customWidth="1"/>
    <col min="5163" max="5163" width="11.44140625" style="73" customWidth="1"/>
    <col min="5164" max="5164" width="4" style="73" customWidth="1"/>
    <col min="5165" max="5355" width="9.6640625" style="73"/>
    <col min="5356" max="5356" width="6.44140625" style="73" customWidth="1"/>
    <col min="5357" max="5357" width="13.88671875" style="73" customWidth="1"/>
    <col min="5358" max="5358" width="11.88671875" style="73" customWidth="1"/>
    <col min="5359" max="5361" width="9.6640625" style="73"/>
    <col min="5362" max="5362" width="15.44140625" style="73" customWidth="1"/>
    <col min="5363" max="5363" width="16.21875" style="73" customWidth="1"/>
    <col min="5364" max="5375" width="9.6640625" style="73"/>
    <col min="5376" max="5376" width="12" style="73" customWidth="1"/>
    <col min="5377" max="5377" width="12.77734375" style="73" customWidth="1"/>
    <col min="5378" max="5378" width="11.109375" style="73" customWidth="1"/>
    <col min="5379" max="5379" width="12" style="73" customWidth="1"/>
    <col min="5380" max="5380" width="9.6640625" style="73"/>
    <col min="5381" max="5381" width="15.33203125" style="73" customWidth="1"/>
    <col min="5382" max="5382" width="15.21875" style="73" customWidth="1"/>
    <col min="5383" max="5383" width="21.44140625" style="73" customWidth="1"/>
    <col min="5384" max="5399" width="9.6640625" style="73"/>
    <col min="5400" max="5401" width="13.44140625" style="73" customWidth="1"/>
    <col min="5402" max="5402" width="9.6640625" style="73"/>
    <col min="5403" max="5403" width="13.88671875" style="73" customWidth="1"/>
    <col min="5404" max="5404" width="10.6640625" style="73" customWidth="1"/>
    <col min="5405" max="5405" width="17.33203125" style="73" customWidth="1"/>
    <col min="5406" max="5407" width="12.6640625" style="73" customWidth="1"/>
    <col min="5408" max="5408" width="11.21875" style="73" customWidth="1"/>
    <col min="5409" max="5409" width="18.33203125" style="73" customWidth="1"/>
    <col min="5410" max="5410" width="12.88671875" style="73" customWidth="1"/>
    <col min="5411" max="5412" width="13.21875" style="73" customWidth="1"/>
    <col min="5413" max="5413" width="10.88671875" style="73" customWidth="1"/>
    <col min="5414" max="5414" width="11.109375" style="73" customWidth="1"/>
    <col min="5415" max="5415" width="15.21875" style="73" customWidth="1"/>
    <col min="5416" max="5416" width="9.6640625" style="73"/>
    <col min="5417" max="5417" width="11" style="73" customWidth="1"/>
    <col min="5418" max="5418" width="10.77734375" style="73" customWidth="1"/>
    <col min="5419" max="5419" width="11.44140625" style="73" customWidth="1"/>
    <col min="5420" max="5420" width="4" style="73" customWidth="1"/>
    <col min="5421" max="5611" width="9.6640625" style="73"/>
    <col min="5612" max="5612" width="6.44140625" style="73" customWidth="1"/>
    <col min="5613" max="5613" width="13.88671875" style="73" customWidth="1"/>
    <col min="5614" max="5614" width="11.88671875" style="73" customWidth="1"/>
    <col min="5615" max="5617" width="9.6640625" style="73"/>
    <col min="5618" max="5618" width="15.44140625" style="73" customWidth="1"/>
    <col min="5619" max="5619" width="16.21875" style="73" customWidth="1"/>
    <col min="5620" max="5631" width="9.6640625" style="73"/>
    <col min="5632" max="5632" width="12" style="73" customWidth="1"/>
    <col min="5633" max="5633" width="12.77734375" style="73" customWidth="1"/>
    <col min="5634" max="5634" width="11.109375" style="73" customWidth="1"/>
    <col min="5635" max="5635" width="12" style="73" customWidth="1"/>
    <col min="5636" max="5636" width="9.6640625" style="73"/>
    <col min="5637" max="5637" width="15.33203125" style="73" customWidth="1"/>
    <col min="5638" max="5638" width="15.21875" style="73" customWidth="1"/>
    <col min="5639" max="5639" width="21.44140625" style="73" customWidth="1"/>
    <col min="5640" max="5655" width="9.6640625" style="73"/>
    <col min="5656" max="5657" width="13.44140625" style="73" customWidth="1"/>
    <col min="5658" max="5658" width="9.6640625" style="73"/>
    <col min="5659" max="5659" width="13.88671875" style="73" customWidth="1"/>
    <col min="5660" max="5660" width="10.6640625" style="73" customWidth="1"/>
    <col min="5661" max="5661" width="17.33203125" style="73" customWidth="1"/>
    <col min="5662" max="5663" width="12.6640625" style="73" customWidth="1"/>
    <col min="5664" max="5664" width="11.21875" style="73" customWidth="1"/>
    <col min="5665" max="5665" width="18.33203125" style="73" customWidth="1"/>
    <col min="5666" max="5666" width="12.88671875" style="73" customWidth="1"/>
    <col min="5667" max="5668" width="13.21875" style="73" customWidth="1"/>
    <col min="5669" max="5669" width="10.88671875" style="73" customWidth="1"/>
    <col min="5670" max="5670" width="11.109375" style="73" customWidth="1"/>
    <col min="5671" max="5671" width="15.21875" style="73" customWidth="1"/>
    <col min="5672" max="5672" width="9.6640625" style="73"/>
    <col min="5673" max="5673" width="11" style="73" customWidth="1"/>
    <col min="5674" max="5674" width="10.77734375" style="73" customWidth="1"/>
    <col min="5675" max="5675" width="11.44140625" style="73" customWidth="1"/>
    <col min="5676" max="5676" width="4" style="73" customWidth="1"/>
    <col min="5677" max="5867" width="9.6640625" style="73"/>
    <col min="5868" max="5868" width="6.44140625" style="73" customWidth="1"/>
    <col min="5869" max="5869" width="13.88671875" style="73" customWidth="1"/>
    <col min="5870" max="5870" width="11.88671875" style="73" customWidth="1"/>
    <col min="5871" max="5873" width="9.6640625" style="73"/>
    <col min="5874" max="5874" width="15.44140625" style="73" customWidth="1"/>
    <col min="5875" max="5875" width="16.21875" style="73" customWidth="1"/>
    <col min="5876" max="5887" width="9.6640625" style="73"/>
    <col min="5888" max="5888" width="12" style="73" customWidth="1"/>
    <col min="5889" max="5889" width="12.77734375" style="73" customWidth="1"/>
    <col min="5890" max="5890" width="11.109375" style="73" customWidth="1"/>
    <col min="5891" max="5891" width="12" style="73" customWidth="1"/>
    <col min="5892" max="5892" width="9.6640625" style="73"/>
    <col min="5893" max="5893" width="15.33203125" style="73" customWidth="1"/>
    <col min="5894" max="5894" width="15.21875" style="73" customWidth="1"/>
    <col min="5895" max="5895" width="21.44140625" style="73" customWidth="1"/>
    <col min="5896" max="5911" width="9.6640625" style="73"/>
    <col min="5912" max="5913" width="13.44140625" style="73" customWidth="1"/>
    <col min="5914" max="5914" width="9.6640625" style="73"/>
    <col min="5915" max="5915" width="13.88671875" style="73" customWidth="1"/>
    <col min="5916" max="5916" width="10.6640625" style="73" customWidth="1"/>
    <col min="5917" max="5917" width="17.33203125" style="73" customWidth="1"/>
    <col min="5918" max="5919" width="12.6640625" style="73" customWidth="1"/>
    <col min="5920" max="5920" width="11.21875" style="73" customWidth="1"/>
    <col min="5921" max="5921" width="18.33203125" style="73" customWidth="1"/>
    <col min="5922" max="5922" width="12.88671875" style="73" customWidth="1"/>
    <col min="5923" max="5924" width="13.21875" style="73" customWidth="1"/>
    <col min="5925" max="5925" width="10.88671875" style="73" customWidth="1"/>
    <col min="5926" max="5926" width="11.109375" style="73" customWidth="1"/>
    <col min="5927" max="5927" width="15.21875" style="73" customWidth="1"/>
    <col min="5928" max="5928" width="9.6640625" style="73"/>
    <col min="5929" max="5929" width="11" style="73" customWidth="1"/>
    <col min="5930" max="5930" width="10.77734375" style="73" customWidth="1"/>
    <col min="5931" max="5931" width="11.44140625" style="73" customWidth="1"/>
    <col min="5932" max="5932" width="4" style="73" customWidth="1"/>
    <col min="5933" max="6123" width="9.6640625" style="73"/>
    <col min="6124" max="6124" width="6.44140625" style="73" customWidth="1"/>
    <col min="6125" max="6125" width="13.88671875" style="73" customWidth="1"/>
    <col min="6126" max="6126" width="11.88671875" style="73" customWidth="1"/>
    <col min="6127" max="6129" width="9.6640625" style="73"/>
    <col min="6130" max="6130" width="15.44140625" style="73" customWidth="1"/>
    <col min="6131" max="6131" width="16.21875" style="73" customWidth="1"/>
    <col min="6132" max="6143" width="9.6640625" style="73"/>
    <col min="6144" max="6144" width="12" style="73" customWidth="1"/>
    <col min="6145" max="6145" width="12.77734375" style="73" customWidth="1"/>
    <col min="6146" max="6146" width="11.109375" style="73" customWidth="1"/>
    <col min="6147" max="6147" width="12" style="73" customWidth="1"/>
    <col min="6148" max="6148" width="9.6640625" style="73"/>
    <col min="6149" max="6149" width="15.33203125" style="73" customWidth="1"/>
    <col min="6150" max="6150" width="15.21875" style="73" customWidth="1"/>
    <col min="6151" max="6151" width="21.44140625" style="73" customWidth="1"/>
    <col min="6152" max="6167" width="9.6640625" style="73"/>
    <col min="6168" max="6169" width="13.44140625" style="73" customWidth="1"/>
    <col min="6170" max="6170" width="9.6640625" style="73"/>
    <col min="6171" max="6171" width="13.88671875" style="73" customWidth="1"/>
    <col min="6172" max="6172" width="10.6640625" style="73" customWidth="1"/>
    <col min="6173" max="6173" width="17.33203125" style="73" customWidth="1"/>
    <col min="6174" max="6175" width="12.6640625" style="73" customWidth="1"/>
    <col min="6176" max="6176" width="11.21875" style="73" customWidth="1"/>
    <col min="6177" max="6177" width="18.33203125" style="73" customWidth="1"/>
    <col min="6178" max="6178" width="12.88671875" style="73" customWidth="1"/>
    <col min="6179" max="6180" width="13.21875" style="73" customWidth="1"/>
    <col min="6181" max="6181" width="10.88671875" style="73" customWidth="1"/>
    <col min="6182" max="6182" width="11.109375" style="73" customWidth="1"/>
    <col min="6183" max="6183" width="15.21875" style="73" customWidth="1"/>
    <col min="6184" max="6184" width="9.6640625" style="73"/>
    <col min="6185" max="6185" width="11" style="73" customWidth="1"/>
    <col min="6186" max="6186" width="10.77734375" style="73" customWidth="1"/>
    <col min="6187" max="6187" width="11.44140625" style="73" customWidth="1"/>
    <col min="6188" max="6188" width="4" style="73" customWidth="1"/>
    <col min="6189" max="6379" width="9.6640625" style="73"/>
    <col min="6380" max="6380" width="6.44140625" style="73" customWidth="1"/>
    <col min="6381" max="6381" width="13.88671875" style="73" customWidth="1"/>
    <col min="6382" max="6382" width="11.88671875" style="73" customWidth="1"/>
    <col min="6383" max="6385" width="9.6640625" style="73"/>
    <col min="6386" max="6386" width="15.44140625" style="73" customWidth="1"/>
    <col min="6387" max="6387" width="16.21875" style="73" customWidth="1"/>
    <col min="6388" max="6399" width="9.6640625" style="73"/>
    <col min="6400" max="6400" width="12" style="73" customWidth="1"/>
    <col min="6401" max="6401" width="12.77734375" style="73" customWidth="1"/>
    <col min="6402" max="6402" width="11.109375" style="73" customWidth="1"/>
    <col min="6403" max="6403" width="12" style="73" customWidth="1"/>
    <col min="6404" max="6404" width="9.6640625" style="73"/>
    <col min="6405" max="6405" width="15.33203125" style="73" customWidth="1"/>
    <col min="6406" max="6406" width="15.21875" style="73" customWidth="1"/>
    <col min="6407" max="6407" width="21.44140625" style="73" customWidth="1"/>
    <col min="6408" max="6423" width="9.6640625" style="73"/>
    <col min="6424" max="6425" width="13.44140625" style="73" customWidth="1"/>
    <col min="6426" max="6426" width="9.6640625" style="73"/>
    <col min="6427" max="6427" width="13.88671875" style="73" customWidth="1"/>
    <col min="6428" max="6428" width="10.6640625" style="73" customWidth="1"/>
    <col min="6429" max="6429" width="17.33203125" style="73" customWidth="1"/>
    <col min="6430" max="6431" width="12.6640625" style="73" customWidth="1"/>
    <col min="6432" max="6432" width="11.21875" style="73" customWidth="1"/>
    <col min="6433" max="6433" width="18.33203125" style="73" customWidth="1"/>
    <col min="6434" max="6434" width="12.88671875" style="73" customWidth="1"/>
    <col min="6435" max="6436" width="13.21875" style="73" customWidth="1"/>
    <col min="6437" max="6437" width="10.88671875" style="73" customWidth="1"/>
    <col min="6438" max="6438" width="11.109375" style="73" customWidth="1"/>
    <col min="6439" max="6439" width="15.21875" style="73" customWidth="1"/>
    <col min="6440" max="6440" width="9.6640625" style="73"/>
    <col min="6441" max="6441" width="11" style="73" customWidth="1"/>
    <col min="6442" max="6442" width="10.77734375" style="73" customWidth="1"/>
    <col min="6443" max="6443" width="11.44140625" style="73" customWidth="1"/>
    <col min="6444" max="6444" width="4" style="73" customWidth="1"/>
    <col min="6445" max="6635" width="9.6640625" style="73"/>
    <col min="6636" max="6636" width="6.44140625" style="73" customWidth="1"/>
    <col min="6637" max="6637" width="13.88671875" style="73" customWidth="1"/>
    <col min="6638" max="6638" width="11.88671875" style="73" customWidth="1"/>
    <col min="6639" max="6641" width="9.6640625" style="73"/>
    <col min="6642" max="6642" width="15.44140625" style="73" customWidth="1"/>
    <col min="6643" max="6643" width="16.21875" style="73" customWidth="1"/>
    <col min="6644" max="6655" width="9.6640625" style="73"/>
    <col min="6656" max="6656" width="12" style="73" customWidth="1"/>
    <col min="6657" max="6657" width="12.77734375" style="73" customWidth="1"/>
    <col min="6658" max="6658" width="11.109375" style="73" customWidth="1"/>
    <col min="6659" max="6659" width="12" style="73" customWidth="1"/>
    <col min="6660" max="6660" width="9.6640625" style="73"/>
    <col min="6661" max="6661" width="15.33203125" style="73" customWidth="1"/>
    <col min="6662" max="6662" width="15.21875" style="73" customWidth="1"/>
    <col min="6663" max="6663" width="21.44140625" style="73" customWidth="1"/>
    <col min="6664" max="6679" width="9.6640625" style="73"/>
    <col min="6680" max="6681" width="13.44140625" style="73" customWidth="1"/>
    <col min="6682" max="6682" width="9.6640625" style="73"/>
    <col min="6683" max="6683" width="13.88671875" style="73" customWidth="1"/>
    <col min="6684" max="6684" width="10.6640625" style="73" customWidth="1"/>
    <col min="6685" max="6685" width="17.33203125" style="73" customWidth="1"/>
    <col min="6686" max="6687" width="12.6640625" style="73" customWidth="1"/>
    <col min="6688" max="6688" width="11.21875" style="73" customWidth="1"/>
    <col min="6689" max="6689" width="18.33203125" style="73" customWidth="1"/>
    <col min="6690" max="6690" width="12.88671875" style="73" customWidth="1"/>
    <col min="6691" max="6692" width="13.21875" style="73" customWidth="1"/>
    <col min="6693" max="6693" width="10.88671875" style="73" customWidth="1"/>
    <col min="6694" max="6694" width="11.109375" style="73" customWidth="1"/>
    <col min="6695" max="6695" width="15.21875" style="73" customWidth="1"/>
    <col min="6696" max="6696" width="9.6640625" style="73"/>
    <col min="6697" max="6697" width="11" style="73" customWidth="1"/>
    <col min="6698" max="6698" width="10.77734375" style="73" customWidth="1"/>
    <col min="6699" max="6699" width="11.44140625" style="73" customWidth="1"/>
    <col min="6700" max="6700" width="4" style="73" customWidth="1"/>
    <col min="6701" max="6891" width="9.6640625" style="73"/>
    <col min="6892" max="6892" width="6.44140625" style="73" customWidth="1"/>
    <col min="6893" max="6893" width="13.88671875" style="73" customWidth="1"/>
    <col min="6894" max="6894" width="11.88671875" style="73" customWidth="1"/>
    <col min="6895" max="6897" width="9.6640625" style="73"/>
    <col min="6898" max="6898" width="15.44140625" style="73" customWidth="1"/>
    <col min="6899" max="6899" width="16.21875" style="73" customWidth="1"/>
    <col min="6900" max="6911" width="9.6640625" style="73"/>
    <col min="6912" max="6912" width="12" style="73" customWidth="1"/>
    <col min="6913" max="6913" width="12.77734375" style="73" customWidth="1"/>
    <col min="6914" max="6914" width="11.109375" style="73" customWidth="1"/>
    <col min="6915" max="6915" width="12" style="73" customWidth="1"/>
    <col min="6916" max="6916" width="9.6640625" style="73"/>
    <col min="6917" max="6917" width="15.33203125" style="73" customWidth="1"/>
    <col min="6918" max="6918" width="15.21875" style="73" customWidth="1"/>
    <col min="6919" max="6919" width="21.44140625" style="73" customWidth="1"/>
    <col min="6920" max="6935" width="9.6640625" style="73"/>
    <col min="6936" max="6937" width="13.44140625" style="73" customWidth="1"/>
    <col min="6938" max="6938" width="9.6640625" style="73"/>
    <col min="6939" max="6939" width="13.88671875" style="73" customWidth="1"/>
    <col min="6940" max="6940" width="10.6640625" style="73" customWidth="1"/>
    <col min="6941" max="6941" width="17.33203125" style="73" customWidth="1"/>
    <col min="6942" max="6943" width="12.6640625" style="73" customWidth="1"/>
    <col min="6944" max="6944" width="11.21875" style="73" customWidth="1"/>
    <col min="6945" max="6945" width="18.33203125" style="73" customWidth="1"/>
    <col min="6946" max="6946" width="12.88671875" style="73" customWidth="1"/>
    <col min="6947" max="6948" width="13.21875" style="73" customWidth="1"/>
    <col min="6949" max="6949" width="10.88671875" style="73" customWidth="1"/>
    <col min="6950" max="6950" width="11.109375" style="73" customWidth="1"/>
    <col min="6951" max="6951" width="15.21875" style="73" customWidth="1"/>
    <col min="6952" max="6952" width="9.6640625" style="73"/>
    <col min="6953" max="6953" width="11" style="73" customWidth="1"/>
    <col min="6954" max="6954" width="10.77734375" style="73" customWidth="1"/>
    <col min="6955" max="6955" width="11.44140625" style="73" customWidth="1"/>
    <col min="6956" max="6956" width="4" style="73" customWidth="1"/>
    <col min="6957" max="7147" width="9.6640625" style="73"/>
    <col min="7148" max="7148" width="6.44140625" style="73" customWidth="1"/>
    <col min="7149" max="7149" width="13.88671875" style="73" customWidth="1"/>
    <col min="7150" max="7150" width="11.88671875" style="73" customWidth="1"/>
    <col min="7151" max="7153" width="9.6640625" style="73"/>
    <col min="7154" max="7154" width="15.44140625" style="73" customWidth="1"/>
    <col min="7155" max="7155" width="16.21875" style="73" customWidth="1"/>
    <col min="7156" max="7167" width="9.6640625" style="73"/>
    <col min="7168" max="7168" width="12" style="73" customWidth="1"/>
    <col min="7169" max="7169" width="12.77734375" style="73" customWidth="1"/>
    <col min="7170" max="7170" width="11.109375" style="73" customWidth="1"/>
    <col min="7171" max="7171" width="12" style="73" customWidth="1"/>
    <col min="7172" max="7172" width="9.6640625" style="73"/>
    <col min="7173" max="7173" width="15.33203125" style="73" customWidth="1"/>
    <col min="7174" max="7174" width="15.21875" style="73" customWidth="1"/>
    <col min="7175" max="7175" width="21.44140625" style="73" customWidth="1"/>
    <col min="7176" max="7191" width="9.6640625" style="73"/>
    <col min="7192" max="7193" width="13.44140625" style="73" customWidth="1"/>
    <col min="7194" max="7194" width="9.6640625" style="73"/>
    <col min="7195" max="7195" width="13.88671875" style="73" customWidth="1"/>
    <col min="7196" max="7196" width="10.6640625" style="73" customWidth="1"/>
    <col min="7197" max="7197" width="17.33203125" style="73" customWidth="1"/>
    <col min="7198" max="7199" width="12.6640625" style="73" customWidth="1"/>
    <col min="7200" max="7200" width="11.21875" style="73" customWidth="1"/>
    <col min="7201" max="7201" width="18.33203125" style="73" customWidth="1"/>
    <col min="7202" max="7202" width="12.88671875" style="73" customWidth="1"/>
    <col min="7203" max="7204" width="13.21875" style="73" customWidth="1"/>
    <col min="7205" max="7205" width="10.88671875" style="73" customWidth="1"/>
    <col min="7206" max="7206" width="11.109375" style="73" customWidth="1"/>
    <col min="7207" max="7207" width="15.21875" style="73" customWidth="1"/>
    <col min="7208" max="7208" width="9.6640625" style="73"/>
    <col min="7209" max="7209" width="11" style="73" customWidth="1"/>
    <col min="7210" max="7210" width="10.77734375" style="73" customWidth="1"/>
    <col min="7211" max="7211" width="11.44140625" style="73" customWidth="1"/>
    <col min="7212" max="7212" width="4" style="73" customWidth="1"/>
    <col min="7213" max="7403" width="9.6640625" style="73"/>
    <col min="7404" max="7404" width="6.44140625" style="73" customWidth="1"/>
    <col min="7405" max="7405" width="13.88671875" style="73" customWidth="1"/>
    <col min="7406" max="7406" width="11.88671875" style="73" customWidth="1"/>
    <col min="7407" max="7409" width="9.6640625" style="73"/>
    <col min="7410" max="7410" width="15.44140625" style="73" customWidth="1"/>
    <col min="7411" max="7411" width="16.21875" style="73" customWidth="1"/>
    <col min="7412" max="7423" width="9.6640625" style="73"/>
    <col min="7424" max="7424" width="12" style="73" customWidth="1"/>
    <col min="7425" max="7425" width="12.77734375" style="73" customWidth="1"/>
    <col min="7426" max="7426" width="11.109375" style="73" customWidth="1"/>
    <col min="7427" max="7427" width="12" style="73" customWidth="1"/>
    <col min="7428" max="7428" width="9.6640625" style="73"/>
    <col min="7429" max="7429" width="15.33203125" style="73" customWidth="1"/>
    <col min="7430" max="7430" width="15.21875" style="73" customWidth="1"/>
    <col min="7431" max="7431" width="21.44140625" style="73" customWidth="1"/>
    <col min="7432" max="7447" width="9.6640625" style="73"/>
    <col min="7448" max="7449" width="13.44140625" style="73" customWidth="1"/>
    <col min="7450" max="7450" width="9.6640625" style="73"/>
    <col min="7451" max="7451" width="13.88671875" style="73" customWidth="1"/>
    <col min="7452" max="7452" width="10.6640625" style="73" customWidth="1"/>
    <col min="7453" max="7453" width="17.33203125" style="73" customWidth="1"/>
    <col min="7454" max="7455" width="12.6640625" style="73" customWidth="1"/>
    <col min="7456" max="7456" width="11.21875" style="73" customWidth="1"/>
    <col min="7457" max="7457" width="18.33203125" style="73" customWidth="1"/>
    <col min="7458" max="7458" width="12.88671875" style="73" customWidth="1"/>
    <col min="7459" max="7460" width="13.21875" style="73" customWidth="1"/>
    <col min="7461" max="7461" width="10.88671875" style="73" customWidth="1"/>
    <col min="7462" max="7462" width="11.109375" style="73" customWidth="1"/>
    <col min="7463" max="7463" width="15.21875" style="73" customWidth="1"/>
    <col min="7464" max="7464" width="9.6640625" style="73"/>
    <col min="7465" max="7465" width="11" style="73" customWidth="1"/>
    <col min="7466" max="7466" width="10.77734375" style="73" customWidth="1"/>
    <col min="7467" max="7467" width="11.44140625" style="73" customWidth="1"/>
    <col min="7468" max="7468" width="4" style="73" customWidth="1"/>
    <col min="7469" max="7659" width="9.6640625" style="73"/>
    <col min="7660" max="7660" width="6.44140625" style="73" customWidth="1"/>
    <col min="7661" max="7661" width="13.88671875" style="73" customWidth="1"/>
    <col min="7662" max="7662" width="11.88671875" style="73" customWidth="1"/>
    <col min="7663" max="7665" width="9.6640625" style="73"/>
    <col min="7666" max="7666" width="15.44140625" style="73" customWidth="1"/>
    <col min="7667" max="7667" width="16.21875" style="73" customWidth="1"/>
    <col min="7668" max="7679" width="9.6640625" style="73"/>
    <col min="7680" max="7680" width="12" style="73" customWidth="1"/>
    <col min="7681" max="7681" width="12.77734375" style="73" customWidth="1"/>
    <col min="7682" max="7682" width="11.109375" style="73" customWidth="1"/>
    <col min="7683" max="7683" width="12" style="73" customWidth="1"/>
    <col min="7684" max="7684" width="9.6640625" style="73"/>
    <col min="7685" max="7685" width="15.33203125" style="73" customWidth="1"/>
    <col min="7686" max="7686" width="15.21875" style="73" customWidth="1"/>
    <col min="7687" max="7687" width="21.44140625" style="73" customWidth="1"/>
    <col min="7688" max="7703" width="9.6640625" style="73"/>
    <col min="7704" max="7705" width="13.44140625" style="73" customWidth="1"/>
    <col min="7706" max="7706" width="9.6640625" style="73"/>
    <col min="7707" max="7707" width="13.88671875" style="73" customWidth="1"/>
    <col min="7708" max="7708" width="10.6640625" style="73" customWidth="1"/>
    <col min="7709" max="7709" width="17.33203125" style="73" customWidth="1"/>
    <col min="7710" max="7711" width="12.6640625" style="73" customWidth="1"/>
    <col min="7712" max="7712" width="11.21875" style="73" customWidth="1"/>
    <col min="7713" max="7713" width="18.33203125" style="73" customWidth="1"/>
    <col min="7714" max="7714" width="12.88671875" style="73" customWidth="1"/>
    <col min="7715" max="7716" width="13.21875" style="73" customWidth="1"/>
    <col min="7717" max="7717" width="10.88671875" style="73" customWidth="1"/>
    <col min="7718" max="7718" width="11.109375" style="73" customWidth="1"/>
    <col min="7719" max="7719" width="15.21875" style="73" customWidth="1"/>
    <col min="7720" max="7720" width="9.6640625" style="73"/>
    <col min="7721" max="7721" width="11" style="73" customWidth="1"/>
    <col min="7722" max="7722" width="10.77734375" style="73" customWidth="1"/>
    <col min="7723" max="7723" width="11.44140625" style="73" customWidth="1"/>
    <col min="7724" max="7724" width="4" style="73" customWidth="1"/>
    <col min="7725" max="7915" width="9.6640625" style="73"/>
    <col min="7916" max="7916" width="6.44140625" style="73" customWidth="1"/>
    <col min="7917" max="7917" width="13.88671875" style="73" customWidth="1"/>
    <col min="7918" max="7918" width="11.88671875" style="73" customWidth="1"/>
    <col min="7919" max="7921" width="9.6640625" style="73"/>
    <col min="7922" max="7922" width="15.44140625" style="73" customWidth="1"/>
    <col min="7923" max="7923" width="16.21875" style="73" customWidth="1"/>
    <col min="7924" max="7935" width="9.6640625" style="73"/>
    <col min="7936" max="7936" width="12" style="73" customWidth="1"/>
    <col min="7937" max="7937" width="12.77734375" style="73" customWidth="1"/>
    <col min="7938" max="7938" width="11.109375" style="73" customWidth="1"/>
    <col min="7939" max="7939" width="12" style="73" customWidth="1"/>
    <col min="7940" max="7940" width="9.6640625" style="73"/>
    <col min="7941" max="7941" width="15.33203125" style="73" customWidth="1"/>
    <col min="7942" max="7942" width="15.21875" style="73" customWidth="1"/>
    <col min="7943" max="7943" width="21.44140625" style="73" customWidth="1"/>
    <col min="7944" max="7959" width="9.6640625" style="73"/>
    <col min="7960" max="7961" width="13.44140625" style="73" customWidth="1"/>
    <col min="7962" max="7962" width="9.6640625" style="73"/>
    <col min="7963" max="7963" width="13.88671875" style="73" customWidth="1"/>
    <col min="7964" max="7964" width="10.6640625" style="73" customWidth="1"/>
    <col min="7965" max="7965" width="17.33203125" style="73" customWidth="1"/>
    <col min="7966" max="7967" width="12.6640625" style="73" customWidth="1"/>
    <col min="7968" max="7968" width="11.21875" style="73" customWidth="1"/>
    <col min="7969" max="7969" width="18.33203125" style="73" customWidth="1"/>
    <col min="7970" max="7970" width="12.88671875" style="73" customWidth="1"/>
    <col min="7971" max="7972" width="13.21875" style="73" customWidth="1"/>
    <col min="7973" max="7973" width="10.88671875" style="73" customWidth="1"/>
    <col min="7974" max="7974" width="11.109375" style="73" customWidth="1"/>
    <col min="7975" max="7975" width="15.21875" style="73" customWidth="1"/>
    <col min="7976" max="7976" width="9.6640625" style="73"/>
    <col min="7977" max="7977" width="11" style="73" customWidth="1"/>
    <col min="7978" max="7978" width="10.77734375" style="73" customWidth="1"/>
    <col min="7979" max="7979" width="11.44140625" style="73" customWidth="1"/>
    <col min="7980" max="7980" width="4" style="73" customWidth="1"/>
    <col min="7981" max="8171" width="9.6640625" style="73"/>
    <col min="8172" max="8172" width="6.44140625" style="73" customWidth="1"/>
    <col min="8173" max="8173" width="13.88671875" style="73" customWidth="1"/>
    <col min="8174" max="8174" width="11.88671875" style="73" customWidth="1"/>
    <col min="8175" max="8177" width="9.6640625" style="73"/>
    <col min="8178" max="8178" width="15.44140625" style="73" customWidth="1"/>
    <col min="8179" max="8179" width="16.21875" style="73" customWidth="1"/>
    <col min="8180" max="8191" width="9.6640625" style="73"/>
    <col min="8192" max="8192" width="12" style="73" customWidth="1"/>
    <col min="8193" max="8193" width="12.77734375" style="73" customWidth="1"/>
    <col min="8194" max="8194" width="11.109375" style="73" customWidth="1"/>
    <col min="8195" max="8195" width="12" style="73" customWidth="1"/>
    <col min="8196" max="8196" width="9.6640625" style="73"/>
    <col min="8197" max="8197" width="15.33203125" style="73" customWidth="1"/>
    <col min="8198" max="8198" width="15.21875" style="73" customWidth="1"/>
    <col min="8199" max="8199" width="21.44140625" style="73" customWidth="1"/>
    <col min="8200" max="8215" width="9.6640625" style="73"/>
    <col min="8216" max="8217" width="13.44140625" style="73" customWidth="1"/>
    <col min="8218" max="8218" width="9.6640625" style="73"/>
    <col min="8219" max="8219" width="13.88671875" style="73" customWidth="1"/>
    <col min="8220" max="8220" width="10.6640625" style="73" customWidth="1"/>
    <col min="8221" max="8221" width="17.33203125" style="73" customWidth="1"/>
    <col min="8222" max="8223" width="12.6640625" style="73" customWidth="1"/>
    <col min="8224" max="8224" width="11.21875" style="73" customWidth="1"/>
    <col min="8225" max="8225" width="18.33203125" style="73" customWidth="1"/>
    <col min="8226" max="8226" width="12.88671875" style="73" customWidth="1"/>
    <col min="8227" max="8228" width="13.21875" style="73" customWidth="1"/>
    <col min="8229" max="8229" width="10.88671875" style="73" customWidth="1"/>
    <col min="8230" max="8230" width="11.109375" style="73" customWidth="1"/>
    <col min="8231" max="8231" width="15.21875" style="73" customWidth="1"/>
    <col min="8232" max="8232" width="9.6640625" style="73"/>
    <col min="8233" max="8233" width="11" style="73" customWidth="1"/>
    <col min="8234" max="8234" width="10.77734375" style="73" customWidth="1"/>
    <col min="8235" max="8235" width="11.44140625" style="73" customWidth="1"/>
    <col min="8236" max="8236" width="4" style="73" customWidth="1"/>
    <col min="8237" max="8427" width="9.6640625" style="73"/>
    <col min="8428" max="8428" width="6.44140625" style="73" customWidth="1"/>
    <col min="8429" max="8429" width="13.88671875" style="73" customWidth="1"/>
    <col min="8430" max="8430" width="11.88671875" style="73" customWidth="1"/>
    <col min="8431" max="8433" width="9.6640625" style="73"/>
    <col min="8434" max="8434" width="15.44140625" style="73" customWidth="1"/>
    <col min="8435" max="8435" width="16.21875" style="73" customWidth="1"/>
    <col min="8436" max="8447" width="9.6640625" style="73"/>
    <col min="8448" max="8448" width="12" style="73" customWidth="1"/>
    <col min="8449" max="8449" width="12.77734375" style="73" customWidth="1"/>
    <col min="8450" max="8450" width="11.109375" style="73" customWidth="1"/>
    <col min="8451" max="8451" width="12" style="73" customWidth="1"/>
    <col min="8452" max="8452" width="9.6640625" style="73"/>
    <col min="8453" max="8453" width="15.33203125" style="73" customWidth="1"/>
    <col min="8454" max="8454" width="15.21875" style="73" customWidth="1"/>
    <col min="8455" max="8455" width="21.44140625" style="73" customWidth="1"/>
    <col min="8456" max="8471" width="9.6640625" style="73"/>
    <col min="8472" max="8473" width="13.44140625" style="73" customWidth="1"/>
    <col min="8474" max="8474" width="9.6640625" style="73"/>
    <col min="8475" max="8475" width="13.88671875" style="73" customWidth="1"/>
    <col min="8476" max="8476" width="10.6640625" style="73" customWidth="1"/>
    <col min="8477" max="8477" width="17.33203125" style="73" customWidth="1"/>
    <col min="8478" max="8479" width="12.6640625" style="73" customWidth="1"/>
    <col min="8480" max="8480" width="11.21875" style="73" customWidth="1"/>
    <col min="8481" max="8481" width="18.33203125" style="73" customWidth="1"/>
    <col min="8482" max="8482" width="12.88671875" style="73" customWidth="1"/>
    <col min="8483" max="8484" width="13.21875" style="73" customWidth="1"/>
    <col min="8485" max="8485" width="10.88671875" style="73" customWidth="1"/>
    <col min="8486" max="8486" width="11.109375" style="73" customWidth="1"/>
    <col min="8487" max="8487" width="15.21875" style="73" customWidth="1"/>
    <col min="8488" max="8488" width="9.6640625" style="73"/>
    <col min="8489" max="8489" width="11" style="73" customWidth="1"/>
    <col min="8490" max="8490" width="10.77734375" style="73" customWidth="1"/>
    <col min="8491" max="8491" width="11.44140625" style="73" customWidth="1"/>
    <col min="8492" max="8492" width="4" style="73" customWidth="1"/>
    <col min="8493" max="8683" width="9.6640625" style="73"/>
    <col min="8684" max="8684" width="6.44140625" style="73" customWidth="1"/>
    <col min="8685" max="8685" width="13.88671875" style="73" customWidth="1"/>
    <col min="8686" max="8686" width="11.88671875" style="73" customWidth="1"/>
    <col min="8687" max="8689" width="9.6640625" style="73"/>
    <col min="8690" max="8690" width="15.44140625" style="73" customWidth="1"/>
    <col min="8691" max="8691" width="16.21875" style="73" customWidth="1"/>
    <col min="8692" max="8703" width="9.6640625" style="73"/>
    <col min="8704" max="8704" width="12" style="73" customWidth="1"/>
    <col min="8705" max="8705" width="12.77734375" style="73" customWidth="1"/>
    <col min="8706" max="8706" width="11.109375" style="73" customWidth="1"/>
    <col min="8707" max="8707" width="12" style="73" customWidth="1"/>
    <col min="8708" max="8708" width="9.6640625" style="73"/>
    <col min="8709" max="8709" width="15.33203125" style="73" customWidth="1"/>
    <col min="8710" max="8710" width="15.21875" style="73" customWidth="1"/>
    <col min="8711" max="8711" width="21.44140625" style="73" customWidth="1"/>
    <col min="8712" max="8727" width="9.6640625" style="73"/>
    <col min="8728" max="8729" width="13.44140625" style="73" customWidth="1"/>
    <col min="8730" max="8730" width="9.6640625" style="73"/>
    <col min="8731" max="8731" width="13.88671875" style="73" customWidth="1"/>
    <col min="8732" max="8732" width="10.6640625" style="73" customWidth="1"/>
    <col min="8733" max="8733" width="17.33203125" style="73" customWidth="1"/>
    <col min="8734" max="8735" width="12.6640625" style="73" customWidth="1"/>
    <col min="8736" max="8736" width="11.21875" style="73" customWidth="1"/>
    <col min="8737" max="8737" width="18.33203125" style="73" customWidth="1"/>
    <col min="8738" max="8738" width="12.88671875" style="73" customWidth="1"/>
    <col min="8739" max="8740" width="13.21875" style="73" customWidth="1"/>
    <col min="8741" max="8741" width="10.88671875" style="73" customWidth="1"/>
    <col min="8742" max="8742" width="11.109375" style="73" customWidth="1"/>
    <col min="8743" max="8743" width="15.21875" style="73" customWidth="1"/>
    <col min="8744" max="8744" width="9.6640625" style="73"/>
    <col min="8745" max="8745" width="11" style="73" customWidth="1"/>
    <col min="8746" max="8746" width="10.77734375" style="73" customWidth="1"/>
    <col min="8747" max="8747" width="11.44140625" style="73" customWidth="1"/>
    <col min="8748" max="8748" width="4" style="73" customWidth="1"/>
    <col min="8749" max="8939" width="9.6640625" style="73"/>
    <col min="8940" max="8940" width="6.44140625" style="73" customWidth="1"/>
    <col min="8941" max="8941" width="13.88671875" style="73" customWidth="1"/>
    <col min="8942" max="8942" width="11.88671875" style="73" customWidth="1"/>
    <col min="8943" max="8945" width="9.6640625" style="73"/>
    <col min="8946" max="8946" width="15.44140625" style="73" customWidth="1"/>
    <col min="8947" max="8947" width="16.21875" style="73" customWidth="1"/>
    <col min="8948" max="8959" width="9.6640625" style="73"/>
    <col min="8960" max="8960" width="12" style="73" customWidth="1"/>
    <col min="8961" max="8961" width="12.77734375" style="73" customWidth="1"/>
    <col min="8962" max="8962" width="11.109375" style="73" customWidth="1"/>
    <col min="8963" max="8963" width="12" style="73" customWidth="1"/>
    <col min="8964" max="8964" width="9.6640625" style="73"/>
    <col min="8965" max="8965" width="15.33203125" style="73" customWidth="1"/>
    <col min="8966" max="8966" width="15.21875" style="73" customWidth="1"/>
    <col min="8967" max="8967" width="21.44140625" style="73" customWidth="1"/>
    <col min="8968" max="8983" width="9.6640625" style="73"/>
    <col min="8984" max="8985" width="13.44140625" style="73" customWidth="1"/>
    <col min="8986" max="8986" width="9.6640625" style="73"/>
    <col min="8987" max="8987" width="13.88671875" style="73" customWidth="1"/>
    <col min="8988" max="8988" width="10.6640625" style="73" customWidth="1"/>
    <col min="8989" max="8989" width="17.33203125" style="73" customWidth="1"/>
    <col min="8990" max="8991" width="12.6640625" style="73" customWidth="1"/>
    <col min="8992" max="8992" width="11.21875" style="73" customWidth="1"/>
    <col min="8993" max="8993" width="18.33203125" style="73" customWidth="1"/>
    <col min="8994" max="8994" width="12.88671875" style="73" customWidth="1"/>
    <col min="8995" max="8996" width="13.21875" style="73" customWidth="1"/>
    <col min="8997" max="8997" width="10.88671875" style="73" customWidth="1"/>
    <col min="8998" max="8998" width="11.109375" style="73" customWidth="1"/>
    <col min="8999" max="8999" width="15.21875" style="73" customWidth="1"/>
    <col min="9000" max="9000" width="9.6640625" style="73"/>
    <col min="9001" max="9001" width="11" style="73" customWidth="1"/>
    <col min="9002" max="9002" width="10.77734375" style="73" customWidth="1"/>
    <col min="9003" max="9003" width="11.44140625" style="73" customWidth="1"/>
    <col min="9004" max="9004" width="4" style="73" customWidth="1"/>
    <col min="9005" max="9195" width="9.6640625" style="73"/>
    <col min="9196" max="9196" width="6.44140625" style="73" customWidth="1"/>
    <col min="9197" max="9197" width="13.88671875" style="73" customWidth="1"/>
    <col min="9198" max="9198" width="11.88671875" style="73" customWidth="1"/>
    <col min="9199" max="9201" width="9.6640625" style="73"/>
    <col min="9202" max="9202" width="15.44140625" style="73" customWidth="1"/>
    <col min="9203" max="9203" width="16.21875" style="73" customWidth="1"/>
    <col min="9204" max="9215" width="9.6640625" style="73"/>
    <col min="9216" max="9216" width="12" style="73" customWidth="1"/>
    <col min="9217" max="9217" width="12.77734375" style="73" customWidth="1"/>
    <col min="9218" max="9218" width="11.109375" style="73" customWidth="1"/>
    <col min="9219" max="9219" width="12" style="73" customWidth="1"/>
    <col min="9220" max="9220" width="9.6640625" style="73"/>
    <col min="9221" max="9221" width="15.33203125" style="73" customWidth="1"/>
    <col min="9222" max="9222" width="15.21875" style="73" customWidth="1"/>
    <col min="9223" max="9223" width="21.44140625" style="73" customWidth="1"/>
    <col min="9224" max="9239" width="9.6640625" style="73"/>
    <col min="9240" max="9241" width="13.44140625" style="73" customWidth="1"/>
    <col min="9242" max="9242" width="9.6640625" style="73"/>
    <col min="9243" max="9243" width="13.88671875" style="73" customWidth="1"/>
    <col min="9244" max="9244" width="10.6640625" style="73" customWidth="1"/>
    <col min="9245" max="9245" width="17.33203125" style="73" customWidth="1"/>
    <col min="9246" max="9247" width="12.6640625" style="73" customWidth="1"/>
    <col min="9248" max="9248" width="11.21875" style="73" customWidth="1"/>
    <col min="9249" max="9249" width="18.33203125" style="73" customWidth="1"/>
    <col min="9250" max="9250" width="12.88671875" style="73" customWidth="1"/>
    <col min="9251" max="9252" width="13.21875" style="73" customWidth="1"/>
    <col min="9253" max="9253" width="10.88671875" style="73" customWidth="1"/>
    <col min="9254" max="9254" width="11.109375" style="73" customWidth="1"/>
    <col min="9255" max="9255" width="15.21875" style="73" customWidth="1"/>
    <col min="9256" max="9256" width="9.6640625" style="73"/>
    <col min="9257" max="9257" width="11" style="73" customWidth="1"/>
    <col min="9258" max="9258" width="10.77734375" style="73" customWidth="1"/>
    <col min="9259" max="9259" width="11.44140625" style="73" customWidth="1"/>
    <col min="9260" max="9260" width="4" style="73" customWidth="1"/>
    <col min="9261" max="9451" width="9.6640625" style="73"/>
    <col min="9452" max="9452" width="6.44140625" style="73" customWidth="1"/>
    <col min="9453" max="9453" width="13.88671875" style="73" customWidth="1"/>
    <col min="9454" max="9454" width="11.88671875" style="73" customWidth="1"/>
    <col min="9455" max="9457" width="9.6640625" style="73"/>
    <col min="9458" max="9458" width="15.44140625" style="73" customWidth="1"/>
    <col min="9459" max="9459" width="16.21875" style="73" customWidth="1"/>
    <col min="9460" max="9471" width="9.6640625" style="73"/>
    <col min="9472" max="9472" width="12" style="73" customWidth="1"/>
    <col min="9473" max="9473" width="12.77734375" style="73" customWidth="1"/>
    <col min="9474" max="9474" width="11.109375" style="73" customWidth="1"/>
    <col min="9475" max="9475" width="12" style="73" customWidth="1"/>
    <col min="9476" max="9476" width="9.6640625" style="73"/>
    <col min="9477" max="9477" width="15.33203125" style="73" customWidth="1"/>
    <col min="9478" max="9478" width="15.21875" style="73" customWidth="1"/>
    <col min="9479" max="9479" width="21.44140625" style="73" customWidth="1"/>
    <col min="9480" max="9495" width="9.6640625" style="73"/>
    <col min="9496" max="9497" width="13.44140625" style="73" customWidth="1"/>
    <col min="9498" max="9498" width="9.6640625" style="73"/>
    <col min="9499" max="9499" width="13.88671875" style="73" customWidth="1"/>
    <col min="9500" max="9500" width="10.6640625" style="73" customWidth="1"/>
    <col min="9501" max="9501" width="17.33203125" style="73" customWidth="1"/>
    <col min="9502" max="9503" width="12.6640625" style="73" customWidth="1"/>
    <col min="9504" max="9504" width="11.21875" style="73" customWidth="1"/>
    <col min="9505" max="9505" width="18.33203125" style="73" customWidth="1"/>
    <col min="9506" max="9506" width="12.88671875" style="73" customWidth="1"/>
    <col min="9507" max="9508" width="13.21875" style="73" customWidth="1"/>
    <col min="9509" max="9509" width="10.88671875" style="73" customWidth="1"/>
    <col min="9510" max="9510" width="11.109375" style="73" customWidth="1"/>
    <col min="9511" max="9511" width="15.21875" style="73" customWidth="1"/>
    <col min="9512" max="9512" width="9.6640625" style="73"/>
    <col min="9513" max="9513" width="11" style="73" customWidth="1"/>
    <col min="9514" max="9514" width="10.77734375" style="73" customWidth="1"/>
    <col min="9515" max="9515" width="11.44140625" style="73" customWidth="1"/>
    <col min="9516" max="9516" width="4" style="73" customWidth="1"/>
    <col min="9517" max="9707" width="9.6640625" style="73"/>
    <col min="9708" max="9708" width="6.44140625" style="73" customWidth="1"/>
    <col min="9709" max="9709" width="13.88671875" style="73" customWidth="1"/>
    <col min="9710" max="9710" width="11.88671875" style="73" customWidth="1"/>
    <col min="9711" max="9713" width="9.6640625" style="73"/>
    <col min="9714" max="9714" width="15.44140625" style="73" customWidth="1"/>
    <col min="9715" max="9715" width="16.21875" style="73" customWidth="1"/>
    <col min="9716" max="9727" width="9.6640625" style="73"/>
    <col min="9728" max="9728" width="12" style="73" customWidth="1"/>
    <col min="9729" max="9729" width="12.77734375" style="73" customWidth="1"/>
    <col min="9730" max="9730" width="11.109375" style="73" customWidth="1"/>
    <col min="9731" max="9731" width="12" style="73" customWidth="1"/>
    <col min="9732" max="9732" width="9.6640625" style="73"/>
    <col min="9733" max="9733" width="15.33203125" style="73" customWidth="1"/>
    <col min="9734" max="9734" width="15.21875" style="73" customWidth="1"/>
    <col min="9735" max="9735" width="21.44140625" style="73" customWidth="1"/>
    <col min="9736" max="9751" width="9.6640625" style="73"/>
    <col min="9752" max="9753" width="13.44140625" style="73" customWidth="1"/>
    <col min="9754" max="9754" width="9.6640625" style="73"/>
    <col min="9755" max="9755" width="13.88671875" style="73" customWidth="1"/>
    <col min="9756" max="9756" width="10.6640625" style="73" customWidth="1"/>
    <col min="9757" max="9757" width="17.33203125" style="73" customWidth="1"/>
    <col min="9758" max="9759" width="12.6640625" style="73" customWidth="1"/>
    <col min="9760" max="9760" width="11.21875" style="73" customWidth="1"/>
    <col min="9761" max="9761" width="18.33203125" style="73" customWidth="1"/>
    <col min="9762" max="9762" width="12.88671875" style="73" customWidth="1"/>
    <col min="9763" max="9764" width="13.21875" style="73" customWidth="1"/>
    <col min="9765" max="9765" width="10.88671875" style="73" customWidth="1"/>
    <col min="9766" max="9766" width="11.109375" style="73" customWidth="1"/>
    <col min="9767" max="9767" width="15.21875" style="73" customWidth="1"/>
    <col min="9768" max="9768" width="9.6640625" style="73"/>
    <col min="9769" max="9769" width="11" style="73" customWidth="1"/>
    <col min="9770" max="9770" width="10.77734375" style="73" customWidth="1"/>
    <col min="9771" max="9771" width="11.44140625" style="73" customWidth="1"/>
    <col min="9772" max="9772" width="4" style="73" customWidth="1"/>
    <col min="9773" max="9963" width="9.6640625" style="73"/>
    <col min="9964" max="9964" width="6.44140625" style="73" customWidth="1"/>
    <col min="9965" max="9965" width="13.88671875" style="73" customWidth="1"/>
    <col min="9966" max="9966" width="11.88671875" style="73" customWidth="1"/>
    <col min="9967" max="9969" width="9.6640625" style="73"/>
    <col min="9970" max="9970" width="15.44140625" style="73" customWidth="1"/>
    <col min="9971" max="9971" width="16.21875" style="73" customWidth="1"/>
    <col min="9972" max="9983" width="9.6640625" style="73"/>
    <col min="9984" max="9984" width="12" style="73" customWidth="1"/>
    <col min="9985" max="9985" width="12.77734375" style="73" customWidth="1"/>
    <col min="9986" max="9986" width="11.109375" style="73" customWidth="1"/>
    <col min="9987" max="9987" width="12" style="73" customWidth="1"/>
    <col min="9988" max="9988" width="9.6640625" style="73"/>
    <col min="9989" max="9989" width="15.33203125" style="73" customWidth="1"/>
    <col min="9990" max="9990" width="15.21875" style="73" customWidth="1"/>
    <col min="9991" max="9991" width="21.44140625" style="73" customWidth="1"/>
    <col min="9992" max="10007" width="9.6640625" style="73"/>
    <col min="10008" max="10009" width="13.44140625" style="73" customWidth="1"/>
    <col min="10010" max="10010" width="9.6640625" style="73"/>
    <col min="10011" max="10011" width="13.88671875" style="73" customWidth="1"/>
    <col min="10012" max="10012" width="10.6640625" style="73" customWidth="1"/>
    <col min="10013" max="10013" width="17.33203125" style="73" customWidth="1"/>
    <col min="10014" max="10015" width="12.6640625" style="73" customWidth="1"/>
    <col min="10016" max="10016" width="11.21875" style="73" customWidth="1"/>
    <col min="10017" max="10017" width="18.33203125" style="73" customWidth="1"/>
    <col min="10018" max="10018" width="12.88671875" style="73" customWidth="1"/>
    <col min="10019" max="10020" width="13.21875" style="73" customWidth="1"/>
    <col min="10021" max="10021" width="10.88671875" style="73" customWidth="1"/>
    <col min="10022" max="10022" width="11.109375" style="73" customWidth="1"/>
    <col min="10023" max="10023" width="15.21875" style="73" customWidth="1"/>
    <col min="10024" max="10024" width="9.6640625" style="73"/>
    <col min="10025" max="10025" width="11" style="73" customWidth="1"/>
    <col min="10026" max="10026" width="10.77734375" style="73" customWidth="1"/>
    <col min="10027" max="10027" width="11.44140625" style="73" customWidth="1"/>
    <col min="10028" max="10028" width="4" style="73" customWidth="1"/>
    <col min="10029" max="10219" width="9.6640625" style="73"/>
    <col min="10220" max="10220" width="6.44140625" style="73" customWidth="1"/>
    <col min="10221" max="10221" width="13.88671875" style="73" customWidth="1"/>
    <col min="10222" max="10222" width="11.88671875" style="73" customWidth="1"/>
    <col min="10223" max="10225" width="9.6640625" style="73"/>
    <col min="10226" max="10226" width="15.44140625" style="73" customWidth="1"/>
    <col min="10227" max="10227" width="16.21875" style="73" customWidth="1"/>
    <col min="10228" max="10239" width="9.6640625" style="73"/>
    <col min="10240" max="10240" width="12" style="73" customWidth="1"/>
    <col min="10241" max="10241" width="12.77734375" style="73" customWidth="1"/>
    <col min="10242" max="10242" width="11.109375" style="73" customWidth="1"/>
    <col min="10243" max="10243" width="12" style="73" customWidth="1"/>
    <col min="10244" max="10244" width="9.6640625" style="73"/>
    <col min="10245" max="10245" width="15.33203125" style="73" customWidth="1"/>
    <col min="10246" max="10246" width="15.21875" style="73" customWidth="1"/>
    <col min="10247" max="10247" width="21.44140625" style="73" customWidth="1"/>
    <col min="10248" max="10263" width="9.6640625" style="73"/>
    <col min="10264" max="10265" width="13.44140625" style="73" customWidth="1"/>
    <col min="10266" max="10266" width="9.6640625" style="73"/>
    <col min="10267" max="10267" width="13.88671875" style="73" customWidth="1"/>
    <col min="10268" max="10268" width="10.6640625" style="73" customWidth="1"/>
    <col min="10269" max="10269" width="17.33203125" style="73" customWidth="1"/>
    <col min="10270" max="10271" width="12.6640625" style="73" customWidth="1"/>
    <col min="10272" max="10272" width="11.21875" style="73" customWidth="1"/>
    <col min="10273" max="10273" width="18.33203125" style="73" customWidth="1"/>
    <col min="10274" max="10274" width="12.88671875" style="73" customWidth="1"/>
    <col min="10275" max="10276" width="13.21875" style="73" customWidth="1"/>
    <col min="10277" max="10277" width="10.88671875" style="73" customWidth="1"/>
    <col min="10278" max="10278" width="11.109375" style="73" customWidth="1"/>
    <col min="10279" max="10279" width="15.21875" style="73" customWidth="1"/>
    <col min="10280" max="10280" width="9.6640625" style="73"/>
    <col min="10281" max="10281" width="11" style="73" customWidth="1"/>
    <col min="10282" max="10282" width="10.77734375" style="73" customWidth="1"/>
    <col min="10283" max="10283" width="11.44140625" style="73" customWidth="1"/>
    <col min="10284" max="10284" width="4" style="73" customWidth="1"/>
    <col min="10285" max="10475" width="9.6640625" style="73"/>
    <col min="10476" max="10476" width="6.44140625" style="73" customWidth="1"/>
    <col min="10477" max="10477" width="13.88671875" style="73" customWidth="1"/>
    <col min="10478" max="10478" width="11.88671875" style="73" customWidth="1"/>
    <col min="10479" max="10481" width="9.6640625" style="73"/>
    <col min="10482" max="10482" width="15.44140625" style="73" customWidth="1"/>
    <col min="10483" max="10483" width="16.21875" style="73" customWidth="1"/>
    <col min="10484" max="10495" width="9.6640625" style="73"/>
    <col min="10496" max="10496" width="12" style="73" customWidth="1"/>
    <col min="10497" max="10497" width="12.77734375" style="73" customWidth="1"/>
    <col min="10498" max="10498" width="11.109375" style="73" customWidth="1"/>
    <col min="10499" max="10499" width="12" style="73" customWidth="1"/>
    <col min="10500" max="10500" width="9.6640625" style="73"/>
    <col min="10501" max="10501" width="15.33203125" style="73" customWidth="1"/>
    <col min="10502" max="10502" width="15.21875" style="73" customWidth="1"/>
    <col min="10503" max="10503" width="21.44140625" style="73" customWidth="1"/>
    <col min="10504" max="10519" width="9.6640625" style="73"/>
    <col min="10520" max="10521" width="13.44140625" style="73" customWidth="1"/>
    <col min="10522" max="10522" width="9.6640625" style="73"/>
    <col min="10523" max="10523" width="13.88671875" style="73" customWidth="1"/>
    <col min="10524" max="10524" width="10.6640625" style="73" customWidth="1"/>
    <col min="10525" max="10525" width="17.33203125" style="73" customWidth="1"/>
    <col min="10526" max="10527" width="12.6640625" style="73" customWidth="1"/>
    <col min="10528" max="10528" width="11.21875" style="73" customWidth="1"/>
    <col min="10529" max="10529" width="18.33203125" style="73" customWidth="1"/>
    <col min="10530" max="10530" width="12.88671875" style="73" customWidth="1"/>
    <col min="10531" max="10532" width="13.21875" style="73" customWidth="1"/>
    <col min="10533" max="10533" width="10.88671875" style="73" customWidth="1"/>
    <col min="10534" max="10534" width="11.109375" style="73" customWidth="1"/>
    <col min="10535" max="10535" width="15.21875" style="73" customWidth="1"/>
    <col min="10536" max="10536" width="9.6640625" style="73"/>
    <col min="10537" max="10537" width="11" style="73" customWidth="1"/>
    <col min="10538" max="10538" width="10.77734375" style="73" customWidth="1"/>
    <col min="10539" max="10539" width="11.44140625" style="73" customWidth="1"/>
    <col min="10540" max="10540" width="4" style="73" customWidth="1"/>
    <col min="10541" max="10731" width="9.6640625" style="73"/>
    <col min="10732" max="10732" width="6.44140625" style="73" customWidth="1"/>
    <col min="10733" max="10733" width="13.88671875" style="73" customWidth="1"/>
    <col min="10734" max="10734" width="11.88671875" style="73" customWidth="1"/>
    <col min="10735" max="10737" width="9.6640625" style="73"/>
    <col min="10738" max="10738" width="15.44140625" style="73" customWidth="1"/>
    <col min="10739" max="10739" width="16.21875" style="73" customWidth="1"/>
    <col min="10740" max="10751" width="9.6640625" style="73"/>
    <col min="10752" max="10752" width="12" style="73" customWidth="1"/>
    <col min="10753" max="10753" width="12.77734375" style="73" customWidth="1"/>
    <col min="10754" max="10754" width="11.109375" style="73" customWidth="1"/>
    <col min="10755" max="10755" width="12" style="73" customWidth="1"/>
    <col min="10756" max="10756" width="9.6640625" style="73"/>
    <col min="10757" max="10757" width="15.33203125" style="73" customWidth="1"/>
    <col min="10758" max="10758" width="15.21875" style="73" customWidth="1"/>
    <col min="10759" max="10759" width="21.44140625" style="73" customWidth="1"/>
    <col min="10760" max="10775" width="9.6640625" style="73"/>
    <col min="10776" max="10777" width="13.44140625" style="73" customWidth="1"/>
    <col min="10778" max="10778" width="9.6640625" style="73"/>
    <col min="10779" max="10779" width="13.88671875" style="73" customWidth="1"/>
    <col min="10780" max="10780" width="10.6640625" style="73" customWidth="1"/>
    <col min="10781" max="10781" width="17.33203125" style="73" customWidth="1"/>
    <col min="10782" max="10783" width="12.6640625" style="73" customWidth="1"/>
    <col min="10784" max="10784" width="11.21875" style="73" customWidth="1"/>
    <col min="10785" max="10785" width="18.33203125" style="73" customWidth="1"/>
    <col min="10786" max="10786" width="12.88671875" style="73" customWidth="1"/>
    <col min="10787" max="10788" width="13.21875" style="73" customWidth="1"/>
    <col min="10789" max="10789" width="10.88671875" style="73" customWidth="1"/>
    <col min="10790" max="10790" width="11.109375" style="73" customWidth="1"/>
    <col min="10791" max="10791" width="15.21875" style="73" customWidth="1"/>
    <col min="10792" max="10792" width="9.6640625" style="73"/>
    <col min="10793" max="10793" width="11" style="73" customWidth="1"/>
    <col min="10794" max="10794" width="10.77734375" style="73" customWidth="1"/>
    <col min="10795" max="10795" width="11.44140625" style="73" customWidth="1"/>
    <col min="10796" max="10796" width="4" style="73" customWidth="1"/>
    <col min="10797" max="10987" width="9.6640625" style="73"/>
    <col min="10988" max="10988" width="6.44140625" style="73" customWidth="1"/>
    <col min="10989" max="10989" width="13.88671875" style="73" customWidth="1"/>
    <col min="10990" max="10990" width="11.88671875" style="73" customWidth="1"/>
    <col min="10991" max="10993" width="9.6640625" style="73"/>
    <col min="10994" max="10994" width="15.44140625" style="73" customWidth="1"/>
    <col min="10995" max="10995" width="16.21875" style="73" customWidth="1"/>
    <col min="10996" max="11007" width="9.6640625" style="73"/>
    <col min="11008" max="11008" width="12" style="73" customWidth="1"/>
    <col min="11009" max="11009" width="12.77734375" style="73" customWidth="1"/>
    <col min="11010" max="11010" width="11.109375" style="73" customWidth="1"/>
    <col min="11011" max="11011" width="12" style="73" customWidth="1"/>
    <col min="11012" max="11012" width="9.6640625" style="73"/>
    <col min="11013" max="11013" width="15.33203125" style="73" customWidth="1"/>
    <col min="11014" max="11014" width="15.21875" style="73" customWidth="1"/>
    <col min="11015" max="11015" width="21.44140625" style="73" customWidth="1"/>
    <col min="11016" max="11031" width="9.6640625" style="73"/>
    <col min="11032" max="11033" width="13.44140625" style="73" customWidth="1"/>
    <col min="11034" max="11034" width="9.6640625" style="73"/>
    <col min="11035" max="11035" width="13.88671875" style="73" customWidth="1"/>
    <col min="11036" max="11036" width="10.6640625" style="73" customWidth="1"/>
    <col min="11037" max="11037" width="17.33203125" style="73" customWidth="1"/>
    <col min="11038" max="11039" width="12.6640625" style="73" customWidth="1"/>
    <col min="11040" max="11040" width="11.21875" style="73" customWidth="1"/>
    <col min="11041" max="11041" width="18.33203125" style="73" customWidth="1"/>
    <col min="11042" max="11042" width="12.88671875" style="73" customWidth="1"/>
    <col min="11043" max="11044" width="13.21875" style="73" customWidth="1"/>
    <col min="11045" max="11045" width="10.88671875" style="73" customWidth="1"/>
    <col min="11046" max="11046" width="11.109375" style="73" customWidth="1"/>
    <col min="11047" max="11047" width="15.21875" style="73" customWidth="1"/>
    <col min="11048" max="11048" width="9.6640625" style="73"/>
    <col min="11049" max="11049" width="11" style="73" customWidth="1"/>
    <col min="11050" max="11050" width="10.77734375" style="73" customWidth="1"/>
    <col min="11051" max="11051" width="11.44140625" style="73" customWidth="1"/>
    <col min="11052" max="11052" width="4" style="73" customWidth="1"/>
    <col min="11053" max="11243" width="9.6640625" style="73"/>
    <col min="11244" max="11244" width="6.44140625" style="73" customWidth="1"/>
    <col min="11245" max="11245" width="13.88671875" style="73" customWidth="1"/>
    <col min="11246" max="11246" width="11.88671875" style="73" customWidth="1"/>
    <col min="11247" max="11249" width="9.6640625" style="73"/>
    <col min="11250" max="11250" width="15.44140625" style="73" customWidth="1"/>
    <col min="11251" max="11251" width="16.21875" style="73" customWidth="1"/>
    <col min="11252" max="11263" width="9.6640625" style="73"/>
    <col min="11264" max="11264" width="12" style="73" customWidth="1"/>
    <col min="11265" max="11265" width="12.77734375" style="73" customWidth="1"/>
    <col min="11266" max="11266" width="11.109375" style="73" customWidth="1"/>
    <col min="11267" max="11267" width="12" style="73" customWidth="1"/>
    <col min="11268" max="11268" width="9.6640625" style="73"/>
    <col min="11269" max="11269" width="15.33203125" style="73" customWidth="1"/>
    <col min="11270" max="11270" width="15.21875" style="73" customWidth="1"/>
    <col min="11271" max="11271" width="21.44140625" style="73" customWidth="1"/>
    <col min="11272" max="11287" width="9.6640625" style="73"/>
    <col min="11288" max="11289" width="13.44140625" style="73" customWidth="1"/>
    <col min="11290" max="11290" width="9.6640625" style="73"/>
    <col min="11291" max="11291" width="13.88671875" style="73" customWidth="1"/>
    <col min="11292" max="11292" width="10.6640625" style="73" customWidth="1"/>
    <col min="11293" max="11293" width="17.33203125" style="73" customWidth="1"/>
    <col min="11294" max="11295" width="12.6640625" style="73" customWidth="1"/>
    <col min="11296" max="11296" width="11.21875" style="73" customWidth="1"/>
    <col min="11297" max="11297" width="18.33203125" style="73" customWidth="1"/>
    <col min="11298" max="11298" width="12.88671875" style="73" customWidth="1"/>
    <col min="11299" max="11300" width="13.21875" style="73" customWidth="1"/>
    <col min="11301" max="11301" width="10.88671875" style="73" customWidth="1"/>
    <col min="11302" max="11302" width="11.109375" style="73" customWidth="1"/>
    <col min="11303" max="11303" width="15.21875" style="73" customWidth="1"/>
    <col min="11304" max="11304" width="9.6640625" style="73"/>
    <col min="11305" max="11305" width="11" style="73" customWidth="1"/>
    <col min="11306" max="11306" width="10.77734375" style="73" customWidth="1"/>
    <col min="11307" max="11307" width="11.44140625" style="73" customWidth="1"/>
    <col min="11308" max="11308" width="4" style="73" customWidth="1"/>
    <col min="11309" max="11499" width="9.6640625" style="73"/>
    <col min="11500" max="11500" width="6.44140625" style="73" customWidth="1"/>
    <col min="11501" max="11501" width="13.88671875" style="73" customWidth="1"/>
    <col min="11502" max="11502" width="11.88671875" style="73" customWidth="1"/>
    <col min="11503" max="11505" width="9.6640625" style="73"/>
    <col min="11506" max="11506" width="15.44140625" style="73" customWidth="1"/>
    <col min="11507" max="11507" width="16.21875" style="73" customWidth="1"/>
    <col min="11508" max="11519" width="9.6640625" style="73"/>
    <col min="11520" max="11520" width="12" style="73" customWidth="1"/>
    <col min="11521" max="11521" width="12.77734375" style="73" customWidth="1"/>
    <col min="11522" max="11522" width="11.109375" style="73" customWidth="1"/>
    <col min="11523" max="11523" width="12" style="73" customWidth="1"/>
    <col min="11524" max="11524" width="9.6640625" style="73"/>
    <col min="11525" max="11525" width="15.33203125" style="73" customWidth="1"/>
    <col min="11526" max="11526" width="15.21875" style="73" customWidth="1"/>
    <col min="11527" max="11527" width="21.44140625" style="73" customWidth="1"/>
    <col min="11528" max="11543" width="9.6640625" style="73"/>
    <col min="11544" max="11545" width="13.44140625" style="73" customWidth="1"/>
    <col min="11546" max="11546" width="9.6640625" style="73"/>
    <col min="11547" max="11547" width="13.88671875" style="73" customWidth="1"/>
    <col min="11548" max="11548" width="10.6640625" style="73" customWidth="1"/>
    <col min="11549" max="11549" width="17.33203125" style="73" customWidth="1"/>
    <col min="11550" max="11551" width="12.6640625" style="73" customWidth="1"/>
    <col min="11552" max="11552" width="11.21875" style="73" customWidth="1"/>
    <col min="11553" max="11553" width="18.33203125" style="73" customWidth="1"/>
    <col min="11554" max="11554" width="12.88671875" style="73" customWidth="1"/>
    <col min="11555" max="11556" width="13.21875" style="73" customWidth="1"/>
    <col min="11557" max="11557" width="10.88671875" style="73" customWidth="1"/>
    <col min="11558" max="11558" width="11.109375" style="73" customWidth="1"/>
    <col min="11559" max="11559" width="15.21875" style="73" customWidth="1"/>
    <col min="11560" max="11560" width="9.6640625" style="73"/>
    <col min="11561" max="11561" width="11" style="73" customWidth="1"/>
    <col min="11562" max="11562" width="10.77734375" style="73" customWidth="1"/>
    <col min="11563" max="11563" width="11.44140625" style="73" customWidth="1"/>
    <col min="11564" max="11564" width="4" style="73" customWidth="1"/>
    <col min="11565" max="11755" width="9.6640625" style="73"/>
    <col min="11756" max="11756" width="6.44140625" style="73" customWidth="1"/>
    <col min="11757" max="11757" width="13.88671875" style="73" customWidth="1"/>
    <col min="11758" max="11758" width="11.88671875" style="73" customWidth="1"/>
    <col min="11759" max="11761" width="9.6640625" style="73"/>
    <col min="11762" max="11762" width="15.44140625" style="73" customWidth="1"/>
    <col min="11763" max="11763" width="16.21875" style="73" customWidth="1"/>
    <col min="11764" max="11775" width="9.6640625" style="73"/>
    <col min="11776" max="11776" width="12" style="73" customWidth="1"/>
    <col min="11777" max="11777" width="12.77734375" style="73" customWidth="1"/>
    <col min="11778" max="11778" width="11.109375" style="73" customWidth="1"/>
    <col min="11779" max="11779" width="12" style="73" customWidth="1"/>
    <col min="11780" max="11780" width="9.6640625" style="73"/>
    <col min="11781" max="11781" width="15.33203125" style="73" customWidth="1"/>
    <col min="11782" max="11782" width="15.21875" style="73" customWidth="1"/>
    <col min="11783" max="11783" width="21.44140625" style="73" customWidth="1"/>
    <col min="11784" max="11799" width="9.6640625" style="73"/>
    <col min="11800" max="11801" width="13.44140625" style="73" customWidth="1"/>
    <col min="11802" max="11802" width="9.6640625" style="73"/>
    <col min="11803" max="11803" width="13.88671875" style="73" customWidth="1"/>
    <col min="11804" max="11804" width="10.6640625" style="73" customWidth="1"/>
    <col min="11805" max="11805" width="17.33203125" style="73" customWidth="1"/>
    <col min="11806" max="11807" width="12.6640625" style="73" customWidth="1"/>
    <col min="11808" max="11808" width="11.21875" style="73" customWidth="1"/>
    <col min="11809" max="11809" width="18.33203125" style="73" customWidth="1"/>
    <col min="11810" max="11810" width="12.88671875" style="73" customWidth="1"/>
    <col min="11811" max="11812" width="13.21875" style="73" customWidth="1"/>
    <col min="11813" max="11813" width="10.88671875" style="73" customWidth="1"/>
    <col min="11814" max="11814" width="11.109375" style="73" customWidth="1"/>
    <col min="11815" max="11815" width="15.21875" style="73" customWidth="1"/>
    <col min="11816" max="11816" width="9.6640625" style="73"/>
    <col min="11817" max="11817" width="11" style="73" customWidth="1"/>
    <col min="11818" max="11818" width="10.77734375" style="73" customWidth="1"/>
    <col min="11819" max="11819" width="11.44140625" style="73" customWidth="1"/>
    <col min="11820" max="11820" width="4" style="73" customWidth="1"/>
    <col min="11821" max="12011" width="9.6640625" style="73"/>
    <col min="12012" max="12012" width="6.44140625" style="73" customWidth="1"/>
    <col min="12013" max="12013" width="13.88671875" style="73" customWidth="1"/>
    <col min="12014" max="12014" width="11.88671875" style="73" customWidth="1"/>
    <col min="12015" max="12017" width="9.6640625" style="73"/>
    <col min="12018" max="12018" width="15.44140625" style="73" customWidth="1"/>
    <col min="12019" max="12019" width="16.21875" style="73" customWidth="1"/>
    <col min="12020" max="12031" width="9.6640625" style="73"/>
    <col min="12032" max="12032" width="12" style="73" customWidth="1"/>
    <col min="12033" max="12033" width="12.77734375" style="73" customWidth="1"/>
    <col min="12034" max="12034" width="11.109375" style="73" customWidth="1"/>
    <col min="12035" max="12035" width="12" style="73" customWidth="1"/>
    <col min="12036" max="12036" width="9.6640625" style="73"/>
    <col min="12037" max="12037" width="15.33203125" style="73" customWidth="1"/>
    <col min="12038" max="12038" width="15.21875" style="73" customWidth="1"/>
    <col min="12039" max="12039" width="21.44140625" style="73" customWidth="1"/>
    <col min="12040" max="12055" width="9.6640625" style="73"/>
    <col min="12056" max="12057" width="13.44140625" style="73" customWidth="1"/>
    <col min="12058" max="12058" width="9.6640625" style="73"/>
    <col min="12059" max="12059" width="13.88671875" style="73" customWidth="1"/>
    <col min="12060" max="12060" width="10.6640625" style="73" customWidth="1"/>
    <col min="12061" max="12061" width="17.33203125" style="73" customWidth="1"/>
    <col min="12062" max="12063" width="12.6640625" style="73" customWidth="1"/>
    <col min="12064" max="12064" width="11.21875" style="73" customWidth="1"/>
    <col min="12065" max="12065" width="18.33203125" style="73" customWidth="1"/>
    <col min="12066" max="12066" width="12.88671875" style="73" customWidth="1"/>
    <col min="12067" max="12068" width="13.21875" style="73" customWidth="1"/>
    <col min="12069" max="12069" width="10.88671875" style="73" customWidth="1"/>
    <col min="12070" max="12070" width="11.109375" style="73" customWidth="1"/>
    <col min="12071" max="12071" width="15.21875" style="73" customWidth="1"/>
    <col min="12072" max="12072" width="9.6640625" style="73"/>
    <col min="12073" max="12073" width="11" style="73" customWidth="1"/>
    <col min="12074" max="12074" width="10.77734375" style="73" customWidth="1"/>
    <col min="12075" max="12075" width="11.44140625" style="73" customWidth="1"/>
    <col min="12076" max="12076" width="4" style="73" customWidth="1"/>
    <col min="12077" max="12267" width="9.6640625" style="73"/>
    <col min="12268" max="12268" width="6.44140625" style="73" customWidth="1"/>
    <col min="12269" max="12269" width="13.88671875" style="73" customWidth="1"/>
    <col min="12270" max="12270" width="11.88671875" style="73" customWidth="1"/>
    <col min="12271" max="12273" width="9.6640625" style="73"/>
    <col min="12274" max="12274" width="15.44140625" style="73" customWidth="1"/>
    <col min="12275" max="12275" width="16.21875" style="73" customWidth="1"/>
    <col min="12276" max="12287" width="9.6640625" style="73"/>
    <col min="12288" max="12288" width="12" style="73" customWidth="1"/>
    <col min="12289" max="12289" width="12.77734375" style="73" customWidth="1"/>
    <col min="12290" max="12290" width="11.109375" style="73" customWidth="1"/>
    <col min="12291" max="12291" width="12" style="73" customWidth="1"/>
    <col min="12292" max="12292" width="9.6640625" style="73"/>
    <col min="12293" max="12293" width="15.33203125" style="73" customWidth="1"/>
    <col min="12294" max="12294" width="15.21875" style="73" customWidth="1"/>
    <col min="12295" max="12295" width="21.44140625" style="73" customWidth="1"/>
    <col min="12296" max="12311" width="9.6640625" style="73"/>
    <col min="12312" max="12313" width="13.44140625" style="73" customWidth="1"/>
    <col min="12314" max="12314" width="9.6640625" style="73"/>
    <col min="12315" max="12315" width="13.88671875" style="73" customWidth="1"/>
    <col min="12316" max="12316" width="10.6640625" style="73" customWidth="1"/>
    <col min="12317" max="12317" width="17.33203125" style="73" customWidth="1"/>
    <col min="12318" max="12319" width="12.6640625" style="73" customWidth="1"/>
    <col min="12320" max="12320" width="11.21875" style="73" customWidth="1"/>
    <col min="12321" max="12321" width="18.33203125" style="73" customWidth="1"/>
    <col min="12322" max="12322" width="12.88671875" style="73" customWidth="1"/>
    <col min="12323" max="12324" width="13.21875" style="73" customWidth="1"/>
    <col min="12325" max="12325" width="10.88671875" style="73" customWidth="1"/>
    <col min="12326" max="12326" width="11.109375" style="73" customWidth="1"/>
    <col min="12327" max="12327" width="15.21875" style="73" customWidth="1"/>
    <col min="12328" max="12328" width="9.6640625" style="73"/>
    <col min="12329" max="12329" width="11" style="73" customWidth="1"/>
    <col min="12330" max="12330" width="10.77734375" style="73" customWidth="1"/>
    <col min="12331" max="12331" width="11.44140625" style="73" customWidth="1"/>
    <col min="12332" max="12332" width="4" style="73" customWidth="1"/>
    <col min="12333" max="12523" width="9.6640625" style="73"/>
    <col min="12524" max="12524" width="6.44140625" style="73" customWidth="1"/>
    <col min="12525" max="12525" width="13.88671875" style="73" customWidth="1"/>
    <col min="12526" max="12526" width="11.88671875" style="73" customWidth="1"/>
    <col min="12527" max="12529" width="9.6640625" style="73"/>
    <col min="12530" max="12530" width="15.44140625" style="73" customWidth="1"/>
    <col min="12531" max="12531" width="16.21875" style="73" customWidth="1"/>
    <col min="12532" max="12543" width="9.6640625" style="73"/>
    <col min="12544" max="12544" width="12" style="73" customWidth="1"/>
    <col min="12545" max="12545" width="12.77734375" style="73" customWidth="1"/>
    <col min="12546" max="12546" width="11.109375" style="73" customWidth="1"/>
    <col min="12547" max="12547" width="12" style="73" customWidth="1"/>
    <col min="12548" max="12548" width="9.6640625" style="73"/>
    <col min="12549" max="12549" width="15.33203125" style="73" customWidth="1"/>
    <col min="12550" max="12550" width="15.21875" style="73" customWidth="1"/>
    <col min="12551" max="12551" width="21.44140625" style="73" customWidth="1"/>
    <col min="12552" max="12567" width="9.6640625" style="73"/>
    <col min="12568" max="12569" width="13.44140625" style="73" customWidth="1"/>
    <col min="12570" max="12570" width="9.6640625" style="73"/>
    <col min="12571" max="12571" width="13.88671875" style="73" customWidth="1"/>
    <col min="12572" max="12572" width="10.6640625" style="73" customWidth="1"/>
    <col min="12573" max="12573" width="17.33203125" style="73" customWidth="1"/>
    <col min="12574" max="12575" width="12.6640625" style="73" customWidth="1"/>
    <col min="12576" max="12576" width="11.21875" style="73" customWidth="1"/>
    <col min="12577" max="12577" width="18.33203125" style="73" customWidth="1"/>
    <col min="12578" max="12578" width="12.88671875" style="73" customWidth="1"/>
    <col min="12579" max="12580" width="13.21875" style="73" customWidth="1"/>
    <col min="12581" max="12581" width="10.88671875" style="73" customWidth="1"/>
    <col min="12582" max="12582" width="11.109375" style="73" customWidth="1"/>
    <col min="12583" max="12583" width="15.21875" style="73" customWidth="1"/>
    <col min="12584" max="12584" width="9.6640625" style="73"/>
    <col min="12585" max="12585" width="11" style="73" customWidth="1"/>
    <col min="12586" max="12586" width="10.77734375" style="73" customWidth="1"/>
    <col min="12587" max="12587" width="11.44140625" style="73" customWidth="1"/>
    <col min="12588" max="12588" width="4" style="73" customWidth="1"/>
    <col min="12589" max="12779" width="9.6640625" style="73"/>
    <col min="12780" max="12780" width="6.44140625" style="73" customWidth="1"/>
    <col min="12781" max="12781" width="13.88671875" style="73" customWidth="1"/>
    <col min="12782" max="12782" width="11.88671875" style="73" customWidth="1"/>
    <col min="12783" max="12785" width="9.6640625" style="73"/>
    <col min="12786" max="12786" width="15.44140625" style="73" customWidth="1"/>
    <col min="12787" max="12787" width="16.21875" style="73" customWidth="1"/>
    <col min="12788" max="12799" width="9.6640625" style="73"/>
    <col min="12800" max="12800" width="12" style="73" customWidth="1"/>
    <col min="12801" max="12801" width="12.77734375" style="73" customWidth="1"/>
    <col min="12802" max="12802" width="11.109375" style="73" customWidth="1"/>
    <col min="12803" max="12803" width="12" style="73" customWidth="1"/>
    <col min="12804" max="12804" width="9.6640625" style="73"/>
    <col min="12805" max="12805" width="15.33203125" style="73" customWidth="1"/>
    <col min="12806" max="12806" width="15.21875" style="73" customWidth="1"/>
    <col min="12807" max="12807" width="21.44140625" style="73" customWidth="1"/>
    <col min="12808" max="12823" width="9.6640625" style="73"/>
    <col min="12824" max="12825" width="13.44140625" style="73" customWidth="1"/>
    <col min="12826" max="12826" width="9.6640625" style="73"/>
    <col min="12827" max="12827" width="13.88671875" style="73" customWidth="1"/>
    <col min="12828" max="12828" width="10.6640625" style="73" customWidth="1"/>
    <col min="12829" max="12829" width="17.33203125" style="73" customWidth="1"/>
    <col min="12830" max="12831" width="12.6640625" style="73" customWidth="1"/>
    <col min="12832" max="12832" width="11.21875" style="73" customWidth="1"/>
    <col min="12833" max="12833" width="18.33203125" style="73" customWidth="1"/>
    <col min="12834" max="12834" width="12.88671875" style="73" customWidth="1"/>
    <col min="12835" max="12836" width="13.21875" style="73" customWidth="1"/>
    <col min="12837" max="12837" width="10.88671875" style="73" customWidth="1"/>
    <col min="12838" max="12838" width="11.109375" style="73" customWidth="1"/>
    <col min="12839" max="12839" width="15.21875" style="73" customWidth="1"/>
    <col min="12840" max="12840" width="9.6640625" style="73"/>
    <col min="12841" max="12841" width="11" style="73" customWidth="1"/>
    <col min="12842" max="12842" width="10.77734375" style="73" customWidth="1"/>
    <col min="12843" max="12843" width="11.44140625" style="73" customWidth="1"/>
    <col min="12844" max="12844" width="4" style="73" customWidth="1"/>
    <col min="12845" max="13035" width="9.6640625" style="73"/>
    <col min="13036" max="13036" width="6.44140625" style="73" customWidth="1"/>
    <col min="13037" max="13037" width="13.88671875" style="73" customWidth="1"/>
    <col min="13038" max="13038" width="11.88671875" style="73" customWidth="1"/>
    <col min="13039" max="13041" width="9.6640625" style="73"/>
    <col min="13042" max="13042" width="15.44140625" style="73" customWidth="1"/>
    <col min="13043" max="13043" width="16.21875" style="73" customWidth="1"/>
    <col min="13044" max="13055" width="9.6640625" style="73"/>
    <col min="13056" max="13056" width="12" style="73" customWidth="1"/>
    <col min="13057" max="13057" width="12.77734375" style="73" customWidth="1"/>
    <col min="13058" max="13058" width="11.109375" style="73" customWidth="1"/>
    <col min="13059" max="13059" width="12" style="73" customWidth="1"/>
    <col min="13060" max="13060" width="9.6640625" style="73"/>
    <col min="13061" max="13061" width="15.33203125" style="73" customWidth="1"/>
    <col min="13062" max="13062" width="15.21875" style="73" customWidth="1"/>
    <col min="13063" max="13063" width="21.44140625" style="73" customWidth="1"/>
    <col min="13064" max="13079" width="9.6640625" style="73"/>
    <col min="13080" max="13081" width="13.44140625" style="73" customWidth="1"/>
    <col min="13082" max="13082" width="9.6640625" style="73"/>
    <col min="13083" max="13083" width="13.88671875" style="73" customWidth="1"/>
    <col min="13084" max="13084" width="10.6640625" style="73" customWidth="1"/>
    <col min="13085" max="13085" width="17.33203125" style="73" customWidth="1"/>
    <col min="13086" max="13087" width="12.6640625" style="73" customWidth="1"/>
    <col min="13088" max="13088" width="11.21875" style="73" customWidth="1"/>
    <col min="13089" max="13089" width="18.33203125" style="73" customWidth="1"/>
    <col min="13090" max="13090" width="12.88671875" style="73" customWidth="1"/>
    <col min="13091" max="13092" width="13.21875" style="73" customWidth="1"/>
    <col min="13093" max="13093" width="10.88671875" style="73" customWidth="1"/>
    <col min="13094" max="13094" width="11.109375" style="73" customWidth="1"/>
    <col min="13095" max="13095" width="15.21875" style="73" customWidth="1"/>
    <col min="13096" max="13096" width="9.6640625" style="73"/>
    <col min="13097" max="13097" width="11" style="73" customWidth="1"/>
    <col min="13098" max="13098" width="10.77734375" style="73" customWidth="1"/>
    <col min="13099" max="13099" width="11.44140625" style="73" customWidth="1"/>
    <col min="13100" max="13100" width="4" style="73" customWidth="1"/>
    <col min="13101" max="13291" width="9.6640625" style="73"/>
    <col min="13292" max="13292" width="6.44140625" style="73" customWidth="1"/>
    <col min="13293" max="13293" width="13.88671875" style="73" customWidth="1"/>
    <col min="13294" max="13294" width="11.88671875" style="73" customWidth="1"/>
    <col min="13295" max="13297" width="9.6640625" style="73"/>
    <col min="13298" max="13298" width="15.44140625" style="73" customWidth="1"/>
    <col min="13299" max="13299" width="16.21875" style="73" customWidth="1"/>
    <col min="13300" max="13311" width="9.6640625" style="73"/>
    <col min="13312" max="13312" width="12" style="73" customWidth="1"/>
    <col min="13313" max="13313" width="12.77734375" style="73" customWidth="1"/>
    <col min="13314" max="13314" width="11.109375" style="73" customWidth="1"/>
    <col min="13315" max="13315" width="12" style="73" customWidth="1"/>
    <col min="13316" max="13316" width="9.6640625" style="73"/>
    <col min="13317" max="13317" width="15.33203125" style="73" customWidth="1"/>
    <col min="13318" max="13318" width="15.21875" style="73" customWidth="1"/>
    <col min="13319" max="13319" width="21.44140625" style="73" customWidth="1"/>
    <col min="13320" max="13335" width="9.6640625" style="73"/>
    <col min="13336" max="13337" width="13.44140625" style="73" customWidth="1"/>
    <col min="13338" max="13338" width="9.6640625" style="73"/>
    <col min="13339" max="13339" width="13.88671875" style="73" customWidth="1"/>
    <col min="13340" max="13340" width="10.6640625" style="73" customWidth="1"/>
    <col min="13341" max="13341" width="17.33203125" style="73" customWidth="1"/>
    <col min="13342" max="13343" width="12.6640625" style="73" customWidth="1"/>
    <col min="13344" max="13344" width="11.21875" style="73" customWidth="1"/>
    <col min="13345" max="13345" width="18.33203125" style="73" customWidth="1"/>
    <col min="13346" max="13346" width="12.88671875" style="73" customWidth="1"/>
    <col min="13347" max="13348" width="13.21875" style="73" customWidth="1"/>
    <col min="13349" max="13349" width="10.88671875" style="73" customWidth="1"/>
    <col min="13350" max="13350" width="11.109375" style="73" customWidth="1"/>
    <col min="13351" max="13351" width="15.21875" style="73" customWidth="1"/>
    <col min="13352" max="13352" width="9.6640625" style="73"/>
    <col min="13353" max="13353" width="11" style="73" customWidth="1"/>
    <col min="13354" max="13354" width="10.77734375" style="73" customWidth="1"/>
    <col min="13355" max="13355" width="11.44140625" style="73" customWidth="1"/>
    <col min="13356" max="13356" width="4" style="73" customWidth="1"/>
    <col min="13357" max="13547" width="9.6640625" style="73"/>
    <col min="13548" max="13548" width="6.44140625" style="73" customWidth="1"/>
    <col min="13549" max="13549" width="13.88671875" style="73" customWidth="1"/>
    <col min="13550" max="13550" width="11.88671875" style="73" customWidth="1"/>
    <col min="13551" max="13553" width="9.6640625" style="73"/>
    <col min="13554" max="13554" width="15.44140625" style="73" customWidth="1"/>
    <col min="13555" max="13555" width="16.21875" style="73" customWidth="1"/>
    <col min="13556" max="13567" width="9.6640625" style="73"/>
    <col min="13568" max="13568" width="12" style="73" customWidth="1"/>
    <col min="13569" max="13569" width="12.77734375" style="73" customWidth="1"/>
    <col min="13570" max="13570" width="11.109375" style="73" customWidth="1"/>
    <col min="13571" max="13571" width="12" style="73" customWidth="1"/>
    <col min="13572" max="13572" width="9.6640625" style="73"/>
    <col min="13573" max="13573" width="15.33203125" style="73" customWidth="1"/>
    <col min="13574" max="13574" width="15.21875" style="73" customWidth="1"/>
    <col min="13575" max="13575" width="21.44140625" style="73" customWidth="1"/>
    <col min="13576" max="13591" width="9.6640625" style="73"/>
    <col min="13592" max="13593" width="13.44140625" style="73" customWidth="1"/>
    <col min="13594" max="13594" width="9.6640625" style="73"/>
    <col min="13595" max="13595" width="13.88671875" style="73" customWidth="1"/>
    <col min="13596" max="13596" width="10.6640625" style="73" customWidth="1"/>
    <col min="13597" max="13597" width="17.33203125" style="73" customWidth="1"/>
    <col min="13598" max="13599" width="12.6640625" style="73" customWidth="1"/>
    <col min="13600" max="13600" width="11.21875" style="73" customWidth="1"/>
    <col min="13601" max="13601" width="18.33203125" style="73" customWidth="1"/>
    <col min="13602" max="13602" width="12.88671875" style="73" customWidth="1"/>
    <col min="13603" max="13604" width="13.21875" style="73" customWidth="1"/>
    <col min="13605" max="13605" width="10.88671875" style="73" customWidth="1"/>
    <col min="13606" max="13606" width="11.109375" style="73" customWidth="1"/>
    <col min="13607" max="13607" width="15.21875" style="73" customWidth="1"/>
    <col min="13608" max="13608" width="9.6640625" style="73"/>
    <col min="13609" max="13609" width="11" style="73" customWidth="1"/>
    <col min="13610" max="13610" width="10.77734375" style="73" customWidth="1"/>
    <col min="13611" max="13611" width="11.44140625" style="73" customWidth="1"/>
    <col min="13612" max="13612" width="4" style="73" customWidth="1"/>
    <col min="13613" max="13803" width="9.6640625" style="73"/>
    <col min="13804" max="13804" width="6.44140625" style="73" customWidth="1"/>
    <col min="13805" max="13805" width="13.88671875" style="73" customWidth="1"/>
    <col min="13806" max="13806" width="11.88671875" style="73" customWidth="1"/>
    <col min="13807" max="13809" width="9.6640625" style="73"/>
    <col min="13810" max="13810" width="15.44140625" style="73" customWidth="1"/>
    <col min="13811" max="13811" width="16.21875" style="73" customWidth="1"/>
    <col min="13812" max="13823" width="9.6640625" style="73"/>
    <col min="13824" max="13824" width="12" style="73" customWidth="1"/>
    <col min="13825" max="13825" width="12.77734375" style="73" customWidth="1"/>
    <col min="13826" max="13826" width="11.109375" style="73" customWidth="1"/>
    <col min="13827" max="13827" width="12" style="73" customWidth="1"/>
    <col min="13828" max="13828" width="9.6640625" style="73"/>
    <col min="13829" max="13829" width="15.33203125" style="73" customWidth="1"/>
    <col min="13830" max="13830" width="15.21875" style="73" customWidth="1"/>
    <col min="13831" max="13831" width="21.44140625" style="73" customWidth="1"/>
    <col min="13832" max="13847" width="9.6640625" style="73"/>
    <col min="13848" max="13849" width="13.44140625" style="73" customWidth="1"/>
    <col min="13850" max="13850" width="9.6640625" style="73"/>
    <col min="13851" max="13851" width="13.88671875" style="73" customWidth="1"/>
    <col min="13852" max="13852" width="10.6640625" style="73" customWidth="1"/>
    <col min="13853" max="13853" width="17.33203125" style="73" customWidth="1"/>
    <col min="13854" max="13855" width="12.6640625" style="73" customWidth="1"/>
    <col min="13856" max="13856" width="11.21875" style="73" customWidth="1"/>
    <col min="13857" max="13857" width="18.33203125" style="73" customWidth="1"/>
    <col min="13858" max="13858" width="12.88671875" style="73" customWidth="1"/>
    <col min="13859" max="13860" width="13.21875" style="73" customWidth="1"/>
    <col min="13861" max="13861" width="10.88671875" style="73" customWidth="1"/>
    <col min="13862" max="13862" width="11.109375" style="73" customWidth="1"/>
    <col min="13863" max="13863" width="15.21875" style="73" customWidth="1"/>
    <col min="13864" max="13864" width="9.6640625" style="73"/>
    <col min="13865" max="13865" width="11" style="73" customWidth="1"/>
    <col min="13866" max="13866" width="10.77734375" style="73" customWidth="1"/>
    <col min="13867" max="13867" width="11.44140625" style="73" customWidth="1"/>
    <col min="13868" max="13868" width="4" style="73" customWidth="1"/>
    <col min="13869" max="14059" width="9.6640625" style="73"/>
    <col min="14060" max="14060" width="6.44140625" style="73" customWidth="1"/>
    <col min="14061" max="14061" width="13.88671875" style="73" customWidth="1"/>
    <col min="14062" max="14062" width="11.88671875" style="73" customWidth="1"/>
    <col min="14063" max="14065" width="9.6640625" style="73"/>
    <col min="14066" max="14066" width="15.44140625" style="73" customWidth="1"/>
    <col min="14067" max="14067" width="16.21875" style="73" customWidth="1"/>
    <col min="14068" max="14079" width="9.6640625" style="73"/>
    <col min="14080" max="14080" width="12" style="73" customWidth="1"/>
    <col min="14081" max="14081" width="12.77734375" style="73" customWidth="1"/>
    <col min="14082" max="14082" width="11.109375" style="73" customWidth="1"/>
    <col min="14083" max="14083" width="12" style="73" customWidth="1"/>
    <col min="14084" max="14084" width="9.6640625" style="73"/>
    <col min="14085" max="14085" width="15.33203125" style="73" customWidth="1"/>
    <col min="14086" max="14086" width="15.21875" style="73" customWidth="1"/>
    <col min="14087" max="14087" width="21.44140625" style="73" customWidth="1"/>
    <col min="14088" max="14103" width="9.6640625" style="73"/>
    <col min="14104" max="14105" width="13.44140625" style="73" customWidth="1"/>
    <col min="14106" max="14106" width="9.6640625" style="73"/>
    <col min="14107" max="14107" width="13.88671875" style="73" customWidth="1"/>
    <col min="14108" max="14108" width="10.6640625" style="73" customWidth="1"/>
    <col min="14109" max="14109" width="17.33203125" style="73" customWidth="1"/>
    <col min="14110" max="14111" width="12.6640625" style="73" customWidth="1"/>
    <col min="14112" max="14112" width="11.21875" style="73" customWidth="1"/>
    <col min="14113" max="14113" width="18.33203125" style="73" customWidth="1"/>
    <col min="14114" max="14114" width="12.88671875" style="73" customWidth="1"/>
    <col min="14115" max="14116" width="13.21875" style="73" customWidth="1"/>
    <col min="14117" max="14117" width="10.88671875" style="73" customWidth="1"/>
    <col min="14118" max="14118" width="11.109375" style="73" customWidth="1"/>
    <col min="14119" max="14119" width="15.21875" style="73" customWidth="1"/>
    <col min="14120" max="14120" width="9.6640625" style="73"/>
    <col min="14121" max="14121" width="11" style="73" customWidth="1"/>
    <col min="14122" max="14122" width="10.77734375" style="73" customWidth="1"/>
    <col min="14123" max="14123" width="11.44140625" style="73" customWidth="1"/>
    <col min="14124" max="14124" width="4" style="73" customWidth="1"/>
    <col min="14125" max="14315" width="9.6640625" style="73"/>
    <col min="14316" max="14316" width="6.44140625" style="73" customWidth="1"/>
    <col min="14317" max="14317" width="13.88671875" style="73" customWidth="1"/>
    <col min="14318" max="14318" width="11.88671875" style="73" customWidth="1"/>
    <col min="14319" max="14321" width="9.6640625" style="73"/>
    <col min="14322" max="14322" width="15.44140625" style="73" customWidth="1"/>
    <col min="14323" max="14323" width="16.21875" style="73" customWidth="1"/>
    <col min="14324" max="14335" width="9.6640625" style="73"/>
    <col min="14336" max="14336" width="12" style="73" customWidth="1"/>
    <col min="14337" max="14337" width="12.77734375" style="73" customWidth="1"/>
    <col min="14338" max="14338" width="11.109375" style="73" customWidth="1"/>
    <col min="14339" max="14339" width="12" style="73" customWidth="1"/>
    <col min="14340" max="14340" width="9.6640625" style="73"/>
    <col min="14341" max="14341" width="15.33203125" style="73" customWidth="1"/>
    <col min="14342" max="14342" width="15.21875" style="73" customWidth="1"/>
    <col min="14343" max="14343" width="21.44140625" style="73" customWidth="1"/>
    <col min="14344" max="14359" width="9.6640625" style="73"/>
    <col min="14360" max="14361" width="13.44140625" style="73" customWidth="1"/>
    <col min="14362" max="14362" width="9.6640625" style="73"/>
    <col min="14363" max="14363" width="13.88671875" style="73" customWidth="1"/>
    <col min="14364" max="14364" width="10.6640625" style="73" customWidth="1"/>
    <col min="14365" max="14365" width="17.33203125" style="73" customWidth="1"/>
    <col min="14366" max="14367" width="12.6640625" style="73" customWidth="1"/>
    <col min="14368" max="14368" width="11.21875" style="73" customWidth="1"/>
    <col min="14369" max="14369" width="18.33203125" style="73" customWidth="1"/>
    <col min="14370" max="14370" width="12.88671875" style="73" customWidth="1"/>
    <col min="14371" max="14372" width="13.21875" style="73" customWidth="1"/>
    <col min="14373" max="14373" width="10.88671875" style="73" customWidth="1"/>
    <col min="14374" max="14374" width="11.109375" style="73" customWidth="1"/>
    <col min="14375" max="14375" width="15.21875" style="73" customWidth="1"/>
    <col min="14376" max="14376" width="9.6640625" style="73"/>
    <col min="14377" max="14377" width="11" style="73" customWidth="1"/>
    <col min="14378" max="14378" width="10.77734375" style="73" customWidth="1"/>
    <col min="14379" max="14379" width="11.44140625" style="73" customWidth="1"/>
    <col min="14380" max="14380" width="4" style="73" customWidth="1"/>
    <col min="14381" max="14571" width="9.6640625" style="73"/>
    <col min="14572" max="14572" width="6.44140625" style="73" customWidth="1"/>
    <col min="14573" max="14573" width="13.88671875" style="73" customWidth="1"/>
    <col min="14574" max="14574" width="11.88671875" style="73" customWidth="1"/>
    <col min="14575" max="14577" width="9.6640625" style="73"/>
    <col min="14578" max="14578" width="15.44140625" style="73" customWidth="1"/>
    <col min="14579" max="14579" width="16.21875" style="73" customWidth="1"/>
    <col min="14580" max="14591" width="9.6640625" style="73"/>
    <col min="14592" max="14592" width="12" style="73" customWidth="1"/>
    <col min="14593" max="14593" width="12.77734375" style="73" customWidth="1"/>
    <col min="14594" max="14594" width="11.109375" style="73" customWidth="1"/>
    <col min="14595" max="14595" width="12" style="73" customWidth="1"/>
    <col min="14596" max="14596" width="9.6640625" style="73"/>
    <col min="14597" max="14597" width="15.33203125" style="73" customWidth="1"/>
    <col min="14598" max="14598" width="15.21875" style="73" customWidth="1"/>
    <col min="14599" max="14599" width="21.44140625" style="73" customWidth="1"/>
    <col min="14600" max="14615" width="9.6640625" style="73"/>
    <col min="14616" max="14617" width="13.44140625" style="73" customWidth="1"/>
    <col min="14618" max="14618" width="9.6640625" style="73"/>
    <col min="14619" max="14619" width="13.88671875" style="73" customWidth="1"/>
    <col min="14620" max="14620" width="10.6640625" style="73" customWidth="1"/>
    <col min="14621" max="14621" width="17.33203125" style="73" customWidth="1"/>
    <col min="14622" max="14623" width="12.6640625" style="73" customWidth="1"/>
    <col min="14624" max="14624" width="11.21875" style="73" customWidth="1"/>
    <col min="14625" max="14625" width="18.33203125" style="73" customWidth="1"/>
    <col min="14626" max="14626" width="12.88671875" style="73" customWidth="1"/>
    <col min="14627" max="14628" width="13.21875" style="73" customWidth="1"/>
    <col min="14629" max="14629" width="10.88671875" style="73" customWidth="1"/>
    <col min="14630" max="14630" width="11.109375" style="73" customWidth="1"/>
    <col min="14631" max="14631" width="15.21875" style="73" customWidth="1"/>
    <col min="14632" max="14632" width="9.6640625" style="73"/>
    <col min="14633" max="14633" width="11" style="73" customWidth="1"/>
    <col min="14634" max="14634" width="10.77734375" style="73" customWidth="1"/>
    <col min="14635" max="14635" width="11.44140625" style="73" customWidth="1"/>
    <col min="14636" max="14636" width="4" style="73" customWidth="1"/>
    <col min="14637" max="14827" width="9.6640625" style="73"/>
    <col min="14828" max="14828" width="6.44140625" style="73" customWidth="1"/>
    <col min="14829" max="14829" width="13.88671875" style="73" customWidth="1"/>
    <col min="14830" max="14830" width="11.88671875" style="73" customWidth="1"/>
    <col min="14831" max="14833" width="9.6640625" style="73"/>
    <col min="14834" max="14834" width="15.44140625" style="73" customWidth="1"/>
    <col min="14835" max="14835" width="16.21875" style="73" customWidth="1"/>
    <col min="14836" max="14847" width="9.6640625" style="73"/>
    <col min="14848" max="14848" width="12" style="73" customWidth="1"/>
    <col min="14849" max="14849" width="12.77734375" style="73" customWidth="1"/>
    <col min="14850" max="14850" width="11.109375" style="73" customWidth="1"/>
    <col min="14851" max="14851" width="12" style="73" customWidth="1"/>
    <col min="14852" max="14852" width="9.6640625" style="73"/>
    <col min="14853" max="14853" width="15.33203125" style="73" customWidth="1"/>
    <col min="14854" max="14854" width="15.21875" style="73" customWidth="1"/>
    <col min="14855" max="14855" width="21.44140625" style="73" customWidth="1"/>
    <col min="14856" max="14871" width="9.6640625" style="73"/>
    <col min="14872" max="14873" width="13.44140625" style="73" customWidth="1"/>
    <col min="14874" max="14874" width="9.6640625" style="73"/>
    <col min="14875" max="14875" width="13.88671875" style="73" customWidth="1"/>
    <col min="14876" max="14876" width="10.6640625" style="73" customWidth="1"/>
    <col min="14877" max="14877" width="17.33203125" style="73" customWidth="1"/>
    <col min="14878" max="14879" width="12.6640625" style="73" customWidth="1"/>
    <col min="14880" max="14880" width="11.21875" style="73" customWidth="1"/>
    <col min="14881" max="14881" width="18.33203125" style="73" customWidth="1"/>
    <col min="14882" max="14882" width="12.88671875" style="73" customWidth="1"/>
    <col min="14883" max="14884" width="13.21875" style="73" customWidth="1"/>
    <col min="14885" max="14885" width="10.88671875" style="73" customWidth="1"/>
    <col min="14886" max="14886" width="11.109375" style="73" customWidth="1"/>
    <col min="14887" max="14887" width="15.21875" style="73" customWidth="1"/>
    <col min="14888" max="14888" width="9.6640625" style="73"/>
    <col min="14889" max="14889" width="11" style="73" customWidth="1"/>
    <col min="14890" max="14890" width="10.77734375" style="73" customWidth="1"/>
    <col min="14891" max="14891" width="11.44140625" style="73" customWidth="1"/>
    <col min="14892" max="14892" width="4" style="73" customWidth="1"/>
    <col min="14893" max="15083" width="9.6640625" style="73"/>
    <col min="15084" max="15084" width="6.44140625" style="73" customWidth="1"/>
    <col min="15085" max="15085" width="13.88671875" style="73" customWidth="1"/>
    <col min="15086" max="15086" width="11.88671875" style="73" customWidth="1"/>
    <col min="15087" max="15089" width="9.6640625" style="73"/>
    <col min="15090" max="15090" width="15.44140625" style="73" customWidth="1"/>
    <col min="15091" max="15091" width="16.21875" style="73" customWidth="1"/>
    <col min="15092" max="15103" width="9.6640625" style="73"/>
    <col min="15104" max="15104" width="12" style="73" customWidth="1"/>
    <col min="15105" max="15105" width="12.77734375" style="73" customWidth="1"/>
    <col min="15106" max="15106" width="11.109375" style="73" customWidth="1"/>
    <col min="15107" max="15107" width="12" style="73" customWidth="1"/>
    <col min="15108" max="15108" width="9.6640625" style="73"/>
    <col min="15109" max="15109" width="15.33203125" style="73" customWidth="1"/>
    <col min="15110" max="15110" width="15.21875" style="73" customWidth="1"/>
    <col min="15111" max="15111" width="21.44140625" style="73" customWidth="1"/>
    <col min="15112" max="15127" width="9.6640625" style="73"/>
    <col min="15128" max="15129" width="13.44140625" style="73" customWidth="1"/>
    <col min="15130" max="15130" width="9.6640625" style="73"/>
    <col min="15131" max="15131" width="13.88671875" style="73" customWidth="1"/>
    <col min="15132" max="15132" width="10.6640625" style="73" customWidth="1"/>
    <col min="15133" max="15133" width="17.33203125" style="73" customWidth="1"/>
    <col min="15134" max="15135" width="12.6640625" style="73" customWidth="1"/>
    <col min="15136" max="15136" width="11.21875" style="73" customWidth="1"/>
    <col min="15137" max="15137" width="18.33203125" style="73" customWidth="1"/>
    <col min="15138" max="15138" width="12.88671875" style="73" customWidth="1"/>
    <col min="15139" max="15140" width="13.21875" style="73" customWidth="1"/>
    <col min="15141" max="15141" width="10.88671875" style="73" customWidth="1"/>
    <col min="15142" max="15142" width="11.109375" style="73" customWidth="1"/>
    <col min="15143" max="15143" width="15.21875" style="73" customWidth="1"/>
    <col min="15144" max="15144" width="9.6640625" style="73"/>
    <col min="15145" max="15145" width="11" style="73" customWidth="1"/>
    <col min="15146" max="15146" width="10.77734375" style="73" customWidth="1"/>
    <col min="15147" max="15147" width="11.44140625" style="73" customWidth="1"/>
    <col min="15148" max="15148" width="4" style="73" customWidth="1"/>
    <col min="15149" max="15339" width="9.6640625" style="73"/>
    <col min="15340" max="15340" width="6.44140625" style="73" customWidth="1"/>
    <col min="15341" max="15341" width="13.88671875" style="73" customWidth="1"/>
    <col min="15342" max="15342" width="11.88671875" style="73" customWidth="1"/>
    <col min="15343" max="15345" width="9.6640625" style="73"/>
    <col min="15346" max="15346" width="15.44140625" style="73" customWidth="1"/>
    <col min="15347" max="15347" width="16.21875" style="73" customWidth="1"/>
    <col min="15348" max="15359" width="9.6640625" style="73"/>
    <col min="15360" max="15360" width="12" style="73" customWidth="1"/>
    <col min="15361" max="15361" width="12.77734375" style="73" customWidth="1"/>
    <col min="15362" max="15362" width="11.109375" style="73" customWidth="1"/>
    <col min="15363" max="15363" width="12" style="73" customWidth="1"/>
    <col min="15364" max="15364" width="9.6640625" style="73"/>
    <col min="15365" max="15365" width="15.33203125" style="73" customWidth="1"/>
    <col min="15366" max="15366" width="15.21875" style="73" customWidth="1"/>
    <col min="15367" max="15367" width="21.44140625" style="73" customWidth="1"/>
    <col min="15368" max="15383" width="9.6640625" style="73"/>
    <col min="15384" max="15385" width="13.44140625" style="73" customWidth="1"/>
    <col min="15386" max="15386" width="9.6640625" style="73"/>
    <col min="15387" max="15387" width="13.88671875" style="73" customWidth="1"/>
    <col min="15388" max="15388" width="10.6640625" style="73" customWidth="1"/>
    <col min="15389" max="15389" width="17.33203125" style="73" customWidth="1"/>
    <col min="15390" max="15391" width="12.6640625" style="73" customWidth="1"/>
    <col min="15392" max="15392" width="11.21875" style="73" customWidth="1"/>
    <col min="15393" max="15393" width="18.33203125" style="73" customWidth="1"/>
    <col min="15394" max="15394" width="12.88671875" style="73" customWidth="1"/>
    <col min="15395" max="15396" width="13.21875" style="73" customWidth="1"/>
    <col min="15397" max="15397" width="10.88671875" style="73" customWidth="1"/>
    <col min="15398" max="15398" width="11.109375" style="73" customWidth="1"/>
    <col min="15399" max="15399" width="15.21875" style="73" customWidth="1"/>
    <col min="15400" max="15400" width="9.6640625" style="73"/>
    <col min="15401" max="15401" width="11" style="73" customWidth="1"/>
    <col min="15402" max="15402" width="10.77734375" style="73" customWidth="1"/>
    <col min="15403" max="15403" width="11.44140625" style="73" customWidth="1"/>
    <col min="15404" max="15404" width="4" style="73" customWidth="1"/>
    <col min="15405" max="15595" width="9.6640625" style="73"/>
    <col min="15596" max="15596" width="6.44140625" style="73" customWidth="1"/>
    <col min="15597" max="15597" width="13.88671875" style="73" customWidth="1"/>
    <col min="15598" max="15598" width="11.88671875" style="73" customWidth="1"/>
    <col min="15599" max="15601" width="9.6640625" style="73"/>
    <col min="15602" max="15602" width="15.44140625" style="73" customWidth="1"/>
    <col min="15603" max="15603" width="16.21875" style="73" customWidth="1"/>
    <col min="15604" max="15615" width="9.6640625" style="73"/>
    <col min="15616" max="15616" width="12" style="73" customWidth="1"/>
    <col min="15617" max="15617" width="12.77734375" style="73" customWidth="1"/>
    <col min="15618" max="15618" width="11.109375" style="73" customWidth="1"/>
    <col min="15619" max="15619" width="12" style="73" customWidth="1"/>
    <col min="15620" max="15620" width="9.6640625" style="73"/>
    <col min="15621" max="15621" width="15.33203125" style="73" customWidth="1"/>
    <col min="15622" max="15622" width="15.21875" style="73" customWidth="1"/>
    <col min="15623" max="15623" width="21.44140625" style="73" customWidth="1"/>
    <col min="15624" max="15639" width="9.6640625" style="73"/>
    <col min="15640" max="15641" width="13.44140625" style="73" customWidth="1"/>
    <col min="15642" max="15642" width="9.6640625" style="73"/>
    <col min="15643" max="15643" width="13.88671875" style="73" customWidth="1"/>
    <col min="15644" max="15644" width="10.6640625" style="73" customWidth="1"/>
    <col min="15645" max="15645" width="17.33203125" style="73" customWidth="1"/>
    <col min="15646" max="15647" width="12.6640625" style="73" customWidth="1"/>
    <col min="15648" max="15648" width="11.21875" style="73" customWidth="1"/>
    <col min="15649" max="15649" width="18.33203125" style="73" customWidth="1"/>
    <col min="15650" max="15650" width="12.88671875" style="73" customWidth="1"/>
    <col min="15651" max="15652" width="13.21875" style="73" customWidth="1"/>
    <col min="15653" max="15653" width="10.88671875" style="73" customWidth="1"/>
    <col min="15654" max="15654" width="11.109375" style="73" customWidth="1"/>
    <col min="15655" max="15655" width="15.21875" style="73" customWidth="1"/>
    <col min="15656" max="15656" width="9.6640625" style="73"/>
    <col min="15657" max="15657" width="11" style="73" customWidth="1"/>
    <col min="15658" max="15658" width="10.77734375" style="73" customWidth="1"/>
    <col min="15659" max="15659" width="11.44140625" style="73" customWidth="1"/>
    <col min="15660" max="15660" width="4" style="73" customWidth="1"/>
    <col min="15661" max="15851" width="9.6640625" style="73"/>
    <col min="15852" max="15852" width="6.44140625" style="73" customWidth="1"/>
    <col min="15853" max="15853" width="13.88671875" style="73" customWidth="1"/>
    <col min="15854" max="15854" width="11.88671875" style="73" customWidth="1"/>
    <col min="15855" max="15857" width="9.6640625" style="73"/>
    <col min="15858" max="15858" width="15.44140625" style="73" customWidth="1"/>
    <col min="15859" max="15859" width="16.21875" style="73" customWidth="1"/>
    <col min="15860" max="15871" width="9.6640625" style="73"/>
    <col min="15872" max="15872" width="12" style="73" customWidth="1"/>
    <col min="15873" max="15873" width="12.77734375" style="73" customWidth="1"/>
    <col min="15874" max="15874" width="11.109375" style="73" customWidth="1"/>
    <col min="15875" max="15875" width="12" style="73" customWidth="1"/>
    <col min="15876" max="15876" width="9.6640625" style="73"/>
    <col min="15877" max="15877" width="15.33203125" style="73" customWidth="1"/>
    <col min="15878" max="15878" width="15.21875" style="73" customWidth="1"/>
    <col min="15879" max="15879" width="21.44140625" style="73" customWidth="1"/>
    <col min="15880" max="15895" width="9.6640625" style="73"/>
    <col min="15896" max="15897" width="13.44140625" style="73" customWidth="1"/>
    <col min="15898" max="15898" width="9.6640625" style="73"/>
    <col min="15899" max="15899" width="13.88671875" style="73" customWidth="1"/>
    <col min="15900" max="15900" width="10.6640625" style="73" customWidth="1"/>
    <col min="15901" max="15901" width="17.33203125" style="73" customWidth="1"/>
    <col min="15902" max="15903" width="12.6640625" style="73" customWidth="1"/>
    <col min="15904" max="15904" width="11.21875" style="73" customWidth="1"/>
    <col min="15905" max="15905" width="18.33203125" style="73" customWidth="1"/>
    <col min="15906" max="15906" width="12.88671875" style="73" customWidth="1"/>
    <col min="15907" max="15908" width="13.21875" style="73" customWidth="1"/>
    <col min="15909" max="15909" width="10.88671875" style="73" customWidth="1"/>
    <col min="15910" max="15910" width="11.109375" style="73" customWidth="1"/>
    <col min="15911" max="15911" width="15.21875" style="73" customWidth="1"/>
    <col min="15912" max="15912" width="9.6640625" style="73"/>
    <col min="15913" max="15913" width="11" style="73" customWidth="1"/>
    <col min="15914" max="15914" width="10.77734375" style="73" customWidth="1"/>
    <col min="15915" max="15915" width="11.44140625" style="73" customWidth="1"/>
    <col min="15916" max="15916" width="4" style="73" customWidth="1"/>
    <col min="15917" max="16107" width="9.6640625" style="73"/>
    <col min="16108" max="16108" width="6.44140625" style="73" customWidth="1"/>
    <col min="16109" max="16109" width="13.88671875" style="73" customWidth="1"/>
    <col min="16110" max="16110" width="11.88671875" style="73" customWidth="1"/>
    <col min="16111" max="16113" width="9.6640625" style="73"/>
    <col min="16114" max="16114" width="15.44140625" style="73" customWidth="1"/>
    <col min="16115" max="16115" width="16.21875" style="73" customWidth="1"/>
    <col min="16116" max="16127" width="9.6640625" style="73"/>
    <col min="16128" max="16128" width="12" style="73" customWidth="1"/>
    <col min="16129" max="16129" width="12.77734375" style="73" customWidth="1"/>
    <col min="16130" max="16130" width="11.109375" style="73" customWidth="1"/>
    <col min="16131" max="16131" width="12" style="73" customWidth="1"/>
    <col min="16132" max="16132" width="9.6640625" style="73"/>
    <col min="16133" max="16133" width="15.33203125" style="73" customWidth="1"/>
    <col min="16134" max="16134" width="15.21875" style="73" customWidth="1"/>
    <col min="16135" max="16135" width="21.44140625" style="73" customWidth="1"/>
    <col min="16136" max="16151" width="9.6640625" style="73"/>
    <col min="16152" max="16153" width="13.44140625" style="73" customWidth="1"/>
    <col min="16154" max="16154" width="9.6640625" style="73"/>
    <col min="16155" max="16155" width="13.88671875" style="73" customWidth="1"/>
    <col min="16156" max="16156" width="10.6640625" style="73" customWidth="1"/>
    <col min="16157" max="16157" width="17.33203125" style="73" customWidth="1"/>
    <col min="16158" max="16159" width="12.6640625" style="73" customWidth="1"/>
    <col min="16160" max="16160" width="11.21875" style="73" customWidth="1"/>
    <col min="16161" max="16161" width="18.33203125" style="73" customWidth="1"/>
    <col min="16162" max="16162" width="12.88671875" style="73" customWidth="1"/>
    <col min="16163" max="16164" width="13.21875" style="73" customWidth="1"/>
    <col min="16165" max="16165" width="10.88671875" style="73" customWidth="1"/>
    <col min="16166" max="16166" width="11.109375" style="73" customWidth="1"/>
    <col min="16167" max="16167" width="15.21875" style="73" customWidth="1"/>
    <col min="16168" max="16168" width="9.6640625" style="73"/>
    <col min="16169" max="16169" width="11" style="73" customWidth="1"/>
    <col min="16170" max="16170" width="10.77734375" style="73" customWidth="1"/>
    <col min="16171" max="16171" width="11.44140625" style="73" customWidth="1"/>
    <col min="16172" max="16172" width="4" style="73" customWidth="1"/>
    <col min="16173" max="16384" width="9.6640625" style="73"/>
  </cols>
  <sheetData>
    <row r="1" spans="1:56" ht="13.2" x14ac:dyDescent="0.2">
      <c r="A1" s="72" t="s">
        <v>301</v>
      </c>
    </row>
    <row r="2" spans="1:56" x14ac:dyDescent="0.2">
      <c r="C2" s="75" t="s">
        <v>302</v>
      </c>
    </row>
    <row r="3" spans="1:56" s="74" customFormat="1" x14ac:dyDescent="0.2">
      <c r="A3" s="76"/>
      <c r="B3" s="77" t="s">
        <v>303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</row>
    <row r="4" spans="1:56" s="74" customFormat="1" x14ac:dyDescent="0.2">
      <c r="A4" s="76"/>
      <c r="B4" s="80" t="s">
        <v>304</v>
      </c>
      <c r="C4" s="78" t="s">
        <v>12</v>
      </c>
      <c r="D4" s="78" t="s">
        <v>12</v>
      </c>
      <c r="E4" s="78" t="s">
        <v>12</v>
      </c>
      <c r="F4" s="78" t="s">
        <v>12</v>
      </c>
      <c r="G4" s="78" t="s">
        <v>12</v>
      </c>
      <c r="H4" s="78" t="s">
        <v>12</v>
      </c>
      <c r="I4" s="78" t="s">
        <v>12</v>
      </c>
      <c r="J4" s="78" t="s">
        <v>12</v>
      </c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</row>
    <row r="5" spans="1:56" s="74" customFormat="1" x14ac:dyDescent="0.2">
      <c r="A5" s="76"/>
      <c r="B5" s="77" t="s">
        <v>306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</row>
    <row r="6" spans="1:56" s="74" customFormat="1" x14ac:dyDescent="0.2">
      <c r="A6" s="76"/>
      <c r="B6" s="77" t="s">
        <v>307</v>
      </c>
      <c r="C6" s="81" t="s">
        <v>260</v>
      </c>
      <c r="D6" s="81" t="s">
        <v>258</v>
      </c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</row>
    <row r="7" spans="1:56" s="88" customFormat="1" ht="10.199999999999999" x14ac:dyDescent="0.2">
      <c r="A7" s="84"/>
      <c r="B7" s="77" t="s">
        <v>308</v>
      </c>
      <c r="C7" s="97" t="s">
        <v>61</v>
      </c>
      <c r="D7" s="97" t="s">
        <v>61</v>
      </c>
      <c r="E7" s="97" t="s">
        <v>60</v>
      </c>
      <c r="F7" s="97" t="s">
        <v>282</v>
      </c>
      <c r="G7" s="97" t="s">
        <v>117</v>
      </c>
      <c r="H7" s="97" t="s">
        <v>283</v>
      </c>
      <c r="I7" s="97" t="s">
        <v>5</v>
      </c>
      <c r="J7" s="97" t="s">
        <v>6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85"/>
      <c r="AK7" s="85"/>
      <c r="AL7" s="85"/>
      <c r="AM7" s="85"/>
      <c r="AN7" s="85"/>
      <c r="AO7" s="85"/>
      <c r="AP7" s="85"/>
      <c r="AQ7" s="85"/>
      <c r="AR7" s="86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</row>
    <row r="8" spans="1:56" x14ac:dyDescent="0.2">
      <c r="A8" s="89" t="s">
        <v>259</v>
      </c>
      <c r="B8" s="90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</row>
    <row r="9" spans="1:56" x14ac:dyDescent="0.2">
      <c r="A9" s="92" t="s">
        <v>284</v>
      </c>
      <c r="B9" s="90"/>
      <c r="C9" s="93">
        <f>4.5/240</f>
        <v>1.8749999999999999E-2</v>
      </c>
      <c r="D9" s="93">
        <f>3.33/240</f>
        <v>1.3875E-2</v>
      </c>
      <c r="E9" s="93">
        <f>0.5/240</f>
        <v>2.0833333333333333E-3</v>
      </c>
      <c r="F9" s="93">
        <f>2.75/240</f>
        <v>1.1458333333333333E-2</v>
      </c>
      <c r="G9" s="93">
        <f>4/20+11/240</f>
        <v>0.24583333333333335</v>
      </c>
      <c r="H9" s="93">
        <v>4.3750052029775617E-2</v>
      </c>
      <c r="I9" s="93">
        <v>1.7113115589878223E-3</v>
      </c>
      <c r="J9" s="93">
        <v>1.1160727558616231E-3</v>
      </c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1"/>
      <c r="AK9" s="91"/>
      <c r="AL9" s="91"/>
      <c r="AM9" s="91"/>
      <c r="AN9" s="91"/>
      <c r="AO9" s="91"/>
      <c r="AP9" s="91"/>
      <c r="AQ9" s="91"/>
      <c r="AR9" s="91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I220"/>
  <sheetViews>
    <sheetView zoomScale="60" zoomScaleNormal="60" workbookViewId="0">
      <pane xSplit="1" ySplit="3" topLeftCell="B50" activePane="bottomRight" state="frozen"/>
      <selection pane="topRight" activeCell="B1" sqref="B1"/>
      <selection pane="bottomLeft" activeCell="A4" sqref="A4"/>
      <selection pane="bottomRight" activeCell="I73" sqref="I73"/>
    </sheetView>
  </sheetViews>
  <sheetFormatPr defaultColWidth="7.77734375" defaultRowHeight="14.4" x14ac:dyDescent="0.3"/>
  <cols>
    <col min="1" max="1" width="30.5546875" style="14" customWidth="1"/>
    <col min="2" max="2" width="11.33203125" style="14" customWidth="1"/>
    <col min="3" max="3" width="7.77734375" style="18"/>
    <col min="4" max="6" width="9.5546875" style="67" customWidth="1"/>
    <col min="7" max="7" width="9.33203125" style="67" customWidth="1"/>
    <col min="8" max="8" width="12.109375" style="67" customWidth="1"/>
    <col min="9" max="15" width="9.5546875" style="67" customWidth="1"/>
    <col min="16" max="16" width="10.33203125" style="67" customWidth="1"/>
    <col min="17" max="19" width="9.5546875" style="67" customWidth="1"/>
    <col min="20" max="20" width="11.6640625" style="67" customWidth="1"/>
    <col min="21" max="21" width="9.109375" style="67" customWidth="1"/>
    <col min="22" max="22" width="9.5546875" style="67" customWidth="1"/>
    <col min="23" max="23" width="11.6640625" style="67" customWidth="1"/>
    <col min="24" max="24" width="9.44140625" style="67" customWidth="1"/>
    <col min="25" max="25" width="9.5546875" style="67" customWidth="1"/>
    <col min="26" max="26" width="11.6640625" style="67" customWidth="1"/>
    <col min="27" max="27" width="9.21875" style="67" customWidth="1"/>
    <col min="28" max="28" width="9.5546875" style="67" customWidth="1"/>
    <col min="29" max="29" width="11.6640625" style="67" customWidth="1"/>
    <col min="30" max="30" width="9.77734375" style="67" customWidth="1"/>
    <col min="31" max="31" width="10.5546875" style="67" customWidth="1"/>
    <col min="32" max="32" width="9" style="67" customWidth="1"/>
    <col min="33" max="33" width="9.5546875" style="67" customWidth="1"/>
    <col min="34" max="34" width="10.5546875" style="67" customWidth="1"/>
    <col min="35" max="35" width="8.77734375" style="67" customWidth="1"/>
    <col min="36" max="36" width="8.88671875" style="67" customWidth="1"/>
    <col min="37" max="16384" width="7.77734375" style="2"/>
  </cols>
  <sheetData>
    <row r="2" spans="1:61" s="28" customFormat="1" ht="85.2" customHeight="1" x14ac:dyDescent="0.3">
      <c r="A2" s="15"/>
      <c r="B2" s="15"/>
      <c r="D2" s="131" t="s">
        <v>286</v>
      </c>
      <c r="E2" s="131"/>
      <c r="F2" s="131"/>
      <c r="G2" s="131" t="s">
        <v>287</v>
      </c>
      <c r="H2" s="131"/>
      <c r="I2" s="131"/>
      <c r="J2" s="131" t="s">
        <v>288</v>
      </c>
      <c r="K2" s="131"/>
      <c r="L2" s="131"/>
      <c r="M2" s="131" t="s">
        <v>289</v>
      </c>
      <c r="N2" s="131"/>
      <c r="O2" s="131"/>
      <c r="P2" s="131" t="s">
        <v>290</v>
      </c>
      <c r="Q2" s="131"/>
      <c r="R2" s="131"/>
      <c r="S2" s="131" t="s">
        <v>291</v>
      </c>
      <c r="T2" s="131"/>
      <c r="U2" s="131"/>
      <c r="V2" s="131" t="s">
        <v>292</v>
      </c>
      <c r="W2" s="131"/>
      <c r="X2" s="131"/>
      <c r="Y2" s="131" t="s">
        <v>293</v>
      </c>
      <c r="Z2" s="131"/>
      <c r="AA2" s="131"/>
      <c r="AB2" s="131" t="s">
        <v>294</v>
      </c>
      <c r="AC2" s="131"/>
      <c r="AD2" s="131"/>
      <c r="AE2" s="131" t="s">
        <v>295</v>
      </c>
      <c r="AF2" s="131"/>
      <c r="AG2" s="131"/>
      <c r="AH2" s="131" t="s">
        <v>296</v>
      </c>
      <c r="AI2" s="131"/>
      <c r="AJ2" s="131"/>
    </row>
    <row r="3" spans="1:61" s="28" customFormat="1" ht="15.6" x14ac:dyDescent="0.3">
      <c r="A3" s="47" t="s">
        <v>0</v>
      </c>
      <c r="B3" s="47" t="s">
        <v>320</v>
      </c>
      <c r="C3" s="25" t="s">
        <v>1</v>
      </c>
      <c r="D3" s="68" t="s">
        <v>2</v>
      </c>
      <c r="E3" s="69" t="s">
        <v>7</v>
      </c>
      <c r="F3" s="69" t="s">
        <v>8</v>
      </c>
      <c r="G3" s="68" t="s">
        <v>2</v>
      </c>
      <c r="H3" s="69" t="s">
        <v>7</v>
      </c>
      <c r="I3" s="69" t="s">
        <v>8</v>
      </c>
      <c r="J3" s="68" t="s">
        <v>2</v>
      </c>
      <c r="K3" s="69" t="s">
        <v>7</v>
      </c>
      <c r="L3" s="69" t="s">
        <v>8</v>
      </c>
      <c r="M3" s="68" t="s">
        <v>2</v>
      </c>
      <c r="N3" s="69" t="s">
        <v>7</v>
      </c>
      <c r="O3" s="69" t="s">
        <v>8</v>
      </c>
      <c r="P3" s="68" t="s">
        <v>2</v>
      </c>
      <c r="Q3" s="69" t="s">
        <v>7</v>
      </c>
      <c r="R3" s="69" t="s">
        <v>8</v>
      </c>
      <c r="S3" s="68" t="s">
        <v>2</v>
      </c>
      <c r="T3" s="69" t="s">
        <v>7</v>
      </c>
      <c r="U3" s="69" t="s">
        <v>8</v>
      </c>
      <c r="V3" s="68" t="s">
        <v>2</v>
      </c>
      <c r="W3" s="69" t="s">
        <v>7</v>
      </c>
      <c r="X3" s="69" t="s">
        <v>8</v>
      </c>
      <c r="Y3" s="68" t="s">
        <v>2</v>
      </c>
      <c r="Z3" s="69" t="s">
        <v>7</v>
      </c>
      <c r="AA3" s="69" t="s">
        <v>8</v>
      </c>
      <c r="AB3" s="68" t="s">
        <v>2</v>
      </c>
      <c r="AC3" s="69" t="s">
        <v>7</v>
      </c>
      <c r="AD3" s="69" t="s">
        <v>8</v>
      </c>
      <c r="AE3" s="68" t="s">
        <v>2</v>
      </c>
      <c r="AF3" s="69" t="s">
        <v>7</v>
      </c>
      <c r="AG3" s="69" t="s">
        <v>8</v>
      </c>
      <c r="AH3" s="68" t="s">
        <v>2</v>
      </c>
      <c r="AI3" s="69" t="s">
        <v>7</v>
      </c>
      <c r="AJ3" s="69" t="s">
        <v>8</v>
      </c>
    </row>
    <row r="4" spans="1:61" ht="13.2" customHeight="1" x14ac:dyDescent="0.3">
      <c r="A4" s="120" t="s">
        <v>111</v>
      </c>
      <c r="B4" s="14" t="s">
        <v>12</v>
      </c>
      <c r="C4" s="14" t="s">
        <v>321</v>
      </c>
      <c r="D4" s="70">
        <v>105808</v>
      </c>
      <c r="E4" s="70">
        <v>1479</v>
      </c>
      <c r="F4" s="71">
        <v>1.3978149100257069E-2</v>
      </c>
      <c r="G4" s="70">
        <v>0</v>
      </c>
      <c r="H4" s="70">
        <v>0</v>
      </c>
      <c r="I4" s="71" t="s">
        <v>297</v>
      </c>
      <c r="J4" s="70">
        <v>0</v>
      </c>
      <c r="K4" s="70">
        <v>0</v>
      </c>
      <c r="L4" s="71" t="s">
        <v>297</v>
      </c>
      <c r="M4" s="70">
        <v>12350</v>
      </c>
      <c r="N4" s="70">
        <v>938</v>
      </c>
      <c r="O4" s="71">
        <v>7.5951417004048588E-2</v>
      </c>
      <c r="P4" s="70">
        <v>162448</v>
      </c>
      <c r="Q4" s="70">
        <v>1351</v>
      </c>
      <c r="R4" s="71">
        <v>8.3165074362257455E-3</v>
      </c>
      <c r="S4" s="70">
        <v>17920</v>
      </c>
      <c r="T4" s="70">
        <v>786</v>
      </c>
      <c r="U4" s="71">
        <v>4.386160714285714E-2</v>
      </c>
      <c r="V4" s="70">
        <v>223964</v>
      </c>
      <c r="W4" s="70">
        <v>1518</v>
      </c>
      <c r="X4" s="71">
        <v>6.7778750156275115E-3</v>
      </c>
      <c r="Y4" s="70">
        <v>411808</v>
      </c>
      <c r="Z4" s="70">
        <v>4076</v>
      </c>
      <c r="AA4" s="71">
        <v>9.897816458155257E-3</v>
      </c>
      <c r="AB4" s="70">
        <v>23842</v>
      </c>
      <c r="AC4" s="70">
        <v>255</v>
      </c>
      <c r="AD4" s="71">
        <v>1.0695411458770237E-2</v>
      </c>
      <c r="AE4" s="70">
        <v>48425</v>
      </c>
      <c r="AF4" s="70">
        <v>956</v>
      </c>
      <c r="AG4" s="71">
        <v>1.9741868869385649E-2</v>
      </c>
      <c r="AH4" s="70">
        <v>38155</v>
      </c>
      <c r="AI4" s="70">
        <v>769</v>
      </c>
      <c r="AJ4" s="71">
        <v>2.0154632420390513E-2</v>
      </c>
      <c r="AK4" s="14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</row>
    <row r="5" spans="1:61" ht="15" customHeight="1" x14ac:dyDescent="0.3">
      <c r="A5" s="120" t="s">
        <v>121</v>
      </c>
      <c r="B5" s="14" t="s">
        <v>12</v>
      </c>
      <c r="C5" s="14" t="s">
        <v>321</v>
      </c>
      <c r="D5" s="70">
        <v>0</v>
      </c>
      <c r="E5" s="70">
        <v>0</v>
      </c>
      <c r="F5" s="71" t="s">
        <v>297</v>
      </c>
      <c r="G5" s="70">
        <v>232700</v>
      </c>
      <c r="H5" s="70">
        <v>2926</v>
      </c>
      <c r="I5" s="71">
        <v>1.2574129780833691E-2</v>
      </c>
      <c r="J5" s="70">
        <v>0</v>
      </c>
      <c r="K5" s="70">
        <v>0</v>
      </c>
      <c r="L5" s="71" t="s">
        <v>297</v>
      </c>
      <c r="M5" s="70">
        <v>13042</v>
      </c>
      <c r="N5" s="70">
        <v>6807</v>
      </c>
      <c r="O5" s="71">
        <v>0.52192915197055667</v>
      </c>
      <c r="P5" s="70">
        <v>1989</v>
      </c>
      <c r="Q5" s="70">
        <v>5958</v>
      </c>
      <c r="R5" s="71">
        <v>2.995475113122172</v>
      </c>
      <c r="S5" s="70">
        <v>2041</v>
      </c>
      <c r="T5" s="70">
        <v>6752</v>
      </c>
      <c r="U5" s="71">
        <v>3.3081822635962763</v>
      </c>
      <c r="V5" s="70">
        <v>35470</v>
      </c>
      <c r="W5" s="70">
        <v>11525</v>
      </c>
      <c r="X5" s="71">
        <v>0.32492246969269806</v>
      </c>
      <c r="Y5" s="70">
        <v>3132</v>
      </c>
      <c r="Z5" s="70">
        <v>5504</v>
      </c>
      <c r="AA5" s="71">
        <v>1.7573435504469987</v>
      </c>
      <c r="AB5" s="70">
        <v>2800</v>
      </c>
      <c r="AC5" s="70">
        <v>706</v>
      </c>
      <c r="AD5" s="71">
        <v>0.25214285714285717</v>
      </c>
      <c r="AE5" s="70">
        <v>3601</v>
      </c>
      <c r="AF5" s="70">
        <v>292</v>
      </c>
      <c r="AG5" s="71">
        <v>8.1088586503748963E-2</v>
      </c>
      <c r="AH5" s="70">
        <v>2977</v>
      </c>
      <c r="AI5" s="70">
        <v>120</v>
      </c>
      <c r="AJ5" s="71">
        <v>4.0309035942223716E-2</v>
      </c>
      <c r="AK5" s="14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</row>
    <row r="6" spans="1:61" ht="15" customHeight="1" x14ac:dyDescent="0.3">
      <c r="A6" s="120" t="s">
        <v>85</v>
      </c>
      <c r="B6" s="14" t="s">
        <v>305</v>
      </c>
      <c r="C6" s="14" t="s">
        <v>321</v>
      </c>
      <c r="D6" s="70">
        <v>1986</v>
      </c>
      <c r="E6" s="70">
        <v>8795</v>
      </c>
      <c r="F6" s="71">
        <v>4.428499496475327</v>
      </c>
      <c r="G6" s="70">
        <v>293</v>
      </c>
      <c r="H6" s="70">
        <v>1806</v>
      </c>
      <c r="I6" s="71">
        <v>6.1638225255972694</v>
      </c>
      <c r="J6" s="70">
        <v>1402</v>
      </c>
      <c r="K6" s="70">
        <v>5567</v>
      </c>
      <c r="L6" s="71">
        <v>3.9707560627674749</v>
      </c>
      <c r="M6" s="70">
        <v>0</v>
      </c>
      <c r="N6" s="70">
        <v>0</v>
      </c>
      <c r="O6" s="71" t="s">
        <v>297</v>
      </c>
      <c r="P6" s="70">
        <v>1081</v>
      </c>
      <c r="Q6" s="70">
        <v>7580</v>
      </c>
      <c r="R6" s="71">
        <v>7.0120259019426454</v>
      </c>
      <c r="S6" s="70">
        <v>1418</v>
      </c>
      <c r="T6" s="70">
        <v>10342</v>
      </c>
      <c r="U6" s="71">
        <v>7.2933709449929482</v>
      </c>
      <c r="V6" s="70">
        <v>1314</v>
      </c>
      <c r="W6" s="70">
        <v>9118</v>
      </c>
      <c r="X6" s="71">
        <v>6.9391171993911716</v>
      </c>
      <c r="Y6" s="70">
        <v>1102</v>
      </c>
      <c r="Z6" s="70">
        <v>5928</v>
      </c>
      <c r="AA6" s="71">
        <v>5.3793103448275863</v>
      </c>
      <c r="AB6" s="70">
        <v>1295</v>
      </c>
      <c r="AC6" s="70">
        <v>6824</v>
      </c>
      <c r="AD6" s="71">
        <v>5.2694980694980691</v>
      </c>
      <c r="AE6" s="70">
        <v>1161</v>
      </c>
      <c r="AF6" s="70">
        <v>7647</v>
      </c>
      <c r="AG6" s="71">
        <v>6.5865633074935399</v>
      </c>
      <c r="AH6" s="70">
        <v>915</v>
      </c>
      <c r="AI6" s="70">
        <v>7136</v>
      </c>
      <c r="AJ6" s="71">
        <v>7.7989071038251367</v>
      </c>
      <c r="AK6" s="14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</row>
    <row r="7" spans="1:61" ht="15" customHeight="1" x14ac:dyDescent="0.3">
      <c r="A7" s="120" t="s">
        <v>86</v>
      </c>
      <c r="B7" s="14" t="s">
        <v>305</v>
      </c>
      <c r="C7" s="14" t="s">
        <v>321</v>
      </c>
      <c r="D7" s="70">
        <v>25</v>
      </c>
      <c r="E7" s="70">
        <v>53</v>
      </c>
      <c r="F7" s="71">
        <v>2.12</v>
      </c>
      <c r="G7" s="70">
        <v>0</v>
      </c>
      <c r="H7" s="70">
        <v>0</v>
      </c>
      <c r="I7" s="71" t="s">
        <v>297</v>
      </c>
      <c r="J7" s="70">
        <v>0</v>
      </c>
      <c r="K7" s="70">
        <v>0</v>
      </c>
      <c r="L7" s="71" t="s">
        <v>297</v>
      </c>
      <c r="M7" s="70">
        <v>0</v>
      </c>
      <c r="N7" s="70">
        <v>0</v>
      </c>
      <c r="O7" s="71" t="s">
        <v>297</v>
      </c>
      <c r="P7" s="70">
        <v>459</v>
      </c>
      <c r="Q7" s="70">
        <v>1192</v>
      </c>
      <c r="R7" s="71">
        <v>2.5969498910675379</v>
      </c>
      <c r="S7" s="70">
        <v>168</v>
      </c>
      <c r="T7" s="70">
        <v>528</v>
      </c>
      <c r="U7" s="71">
        <v>3.1428571428571428</v>
      </c>
      <c r="V7" s="70">
        <v>136</v>
      </c>
      <c r="W7" s="70">
        <v>394</v>
      </c>
      <c r="X7" s="71">
        <v>2.8970588235294117</v>
      </c>
      <c r="Y7" s="70">
        <v>32</v>
      </c>
      <c r="Z7" s="70">
        <v>96</v>
      </c>
      <c r="AA7" s="71">
        <v>3</v>
      </c>
      <c r="AB7" s="70">
        <v>43</v>
      </c>
      <c r="AC7" s="70">
        <v>117</v>
      </c>
      <c r="AD7" s="71">
        <v>2.7209302325581395</v>
      </c>
      <c r="AE7" s="70">
        <v>248</v>
      </c>
      <c r="AF7" s="70">
        <v>623</v>
      </c>
      <c r="AG7" s="71">
        <v>2.5120967741935485</v>
      </c>
      <c r="AH7" s="70">
        <v>155</v>
      </c>
      <c r="AI7" s="70">
        <v>685</v>
      </c>
      <c r="AJ7" s="71">
        <v>4.419354838709677</v>
      </c>
      <c r="AK7" s="14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</row>
    <row r="8" spans="1:61" ht="15" customHeight="1" x14ac:dyDescent="0.3">
      <c r="A8" s="120" t="s">
        <v>87</v>
      </c>
      <c r="B8" s="14" t="s">
        <v>305</v>
      </c>
      <c r="C8" s="14" t="s">
        <v>321</v>
      </c>
      <c r="D8" s="70">
        <v>629</v>
      </c>
      <c r="E8" s="70">
        <v>832</v>
      </c>
      <c r="F8" s="71">
        <v>1.3227344992050873</v>
      </c>
      <c r="G8" s="70">
        <v>47</v>
      </c>
      <c r="H8" s="70">
        <v>73</v>
      </c>
      <c r="I8" s="71">
        <v>1.553191489361702</v>
      </c>
      <c r="J8" s="70">
        <v>48</v>
      </c>
      <c r="K8" s="70">
        <v>69</v>
      </c>
      <c r="L8" s="71">
        <v>1.4375</v>
      </c>
      <c r="M8" s="70">
        <v>0</v>
      </c>
      <c r="N8" s="70">
        <v>0</v>
      </c>
      <c r="O8" s="71" t="s">
        <v>297</v>
      </c>
      <c r="P8" s="70">
        <v>321</v>
      </c>
      <c r="Q8" s="70">
        <v>624</v>
      </c>
      <c r="R8" s="71">
        <v>1.9439252336448598</v>
      </c>
      <c r="S8" s="70">
        <v>2314</v>
      </c>
      <c r="T8" s="70">
        <v>4259</v>
      </c>
      <c r="U8" s="71">
        <v>1.8405358686257562</v>
      </c>
      <c r="V8" s="70">
        <v>1397</v>
      </c>
      <c r="W8" s="70">
        <v>2492</v>
      </c>
      <c r="X8" s="71">
        <v>1.7838224767358626</v>
      </c>
      <c r="Y8" s="70">
        <v>588</v>
      </c>
      <c r="Z8" s="70">
        <v>1127</v>
      </c>
      <c r="AA8" s="71">
        <v>1.9166666666666667</v>
      </c>
      <c r="AB8" s="70">
        <v>481</v>
      </c>
      <c r="AC8" s="70">
        <v>789</v>
      </c>
      <c r="AD8" s="71">
        <v>1.6403326403326404</v>
      </c>
      <c r="AE8" s="70">
        <v>304</v>
      </c>
      <c r="AF8" s="70">
        <v>548</v>
      </c>
      <c r="AG8" s="71">
        <v>1.8026315789473684</v>
      </c>
      <c r="AH8" s="70">
        <v>202</v>
      </c>
      <c r="AI8" s="70">
        <v>352</v>
      </c>
      <c r="AJ8" s="71">
        <v>1.7425742574257426</v>
      </c>
      <c r="AK8" s="14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</row>
    <row r="9" spans="1:61" ht="15" customHeight="1" x14ac:dyDescent="0.3">
      <c r="A9" s="120" t="s">
        <v>88</v>
      </c>
      <c r="B9" s="14" t="s">
        <v>305</v>
      </c>
      <c r="C9" s="14" t="s">
        <v>321</v>
      </c>
      <c r="D9" s="70">
        <v>1694</v>
      </c>
      <c r="E9" s="70">
        <v>4017</v>
      </c>
      <c r="F9" s="71">
        <v>2.3713105076741439</v>
      </c>
      <c r="G9" s="70">
        <v>155</v>
      </c>
      <c r="H9" s="70">
        <v>649</v>
      </c>
      <c r="I9" s="71">
        <v>4.1870967741935488</v>
      </c>
      <c r="J9" s="70">
        <v>89</v>
      </c>
      <c r="K9" s="70">
        <v>301</v>
      </c>
      <c r="L9" s="71">
        <v>3.3820224719101124</v>
      </c>
      <c r="M9" s="70">
        <v>0</v>
      </c>
      <c r="N9" s="70">
        <v>0</v>
      </c>
      <c r="O9" s="71" t="s">
        <v>297</v>
      </c>
      <c r="P9" s="70">
        <v>162</v>
      </c>
      <c r="Q9" s="70">
        <v>951</v>
      </c>
      <c r="R9" s="71">
        <v>5.8703703703703702</v>
      </c>
      <c r="S9" s="70">
        <v>1061</v>
      </c>
      <c r="T9" s="70">
        <v>6359</v>
      </c>
      <c r="U9" s="71">
        <v>5.9934024505183787</v>
      </c>
      <c r="V9" s="70">
        <v>1067</v>
      </c>
      <c r="W9" s="70">
        <v>5789</v>
      </c>
      <c r="X9" s="71">
        <v>5.4254920337394568</v>
      </c>
      <c r="Y9" s="70">
        <v>448</v>
      </c>
      <c r="Z9" s="70">
        <v>2505</v>
      </c>
      <c r="AA9" s="71">
        <v>5.5915178571428568</v>
      </c>
      <c r="AB9" s="70">
        <v>314</v>
      </c>
      <c r="AC9" s="70">
        <v>1672</v>
      </c>
      <c r="AD9" s="71">
        <v>5.3248407643312099</v>
      </c>
      <c r="AE9" s="70">
        <v>404</v>
      </c>
      <c r="AF9" s="70">
        <v>1266</v>
      </c>
      <c r="AG9" s="71">
        <v>3.1336633663366338</v>
      </c>
      <c r="AH9" s="70">
        <v>210</v>
      </c>
      <c r="AI9" s="70">
        <v>2018</v>
      </c>
      <c r="AJ9" s="71">
        <v>9.6095238095238091</v>
      </c>
      <c r="AK9" s="14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</row>
    <row r="10" spans="1:61" ht="15" customHeight="1" x14ac:dyDescent="0.3">
      <c r="A10" s="120" t="s">
        <v>89</v>
      </c>
      <c r="B10" s="14" t="s">
        <v>305</v>
      </c>
      <c r="C10" s="14" t="s">
        <v>321</v>
      </c>
      <c r="D10" s="70">
        <v>60485</v>
      </c>
      <c r="E10" s="70">
        <v>12264</v>
      </c>
      <c r="F10" s="71">
        <v>0.2027610151277176</v>
      </c>
      <c r="G10" s="70">
        <v>0</v>
      </c>
      <c r="H10" s="70">
        <v>0</v>
      </c>
      <c r="I10" s="71" t="s">
        <v>297</v>
      </c>
      <c r="J10" s="70">
        <v>181</v>
      </c>
      <c r="K10" s="70">
        <v>23</v>
      </c>
      <c r="L10" s="71">
        <v>0.1270718232044199</v>
      </c>
      <c r="M10" s="70">
        <v>0</v>
      </c>
      <c r="N10" s="70">
        <v>0</v>
      </c>
      <c r="O10" s="71" t="s">
        <v>297</v>
      </c>
      <c r="P10" s="70">
        <v>23943</v>
      </c>
      <c r="Q10" s="70">
        <v>19489</v>
      </c>
      <c r="R10" s="71">
        <v>0.81397485695192751</v>
      </c>
      <c r="S10" s="70">
        <v>25543</v>
      </c>
      <c r="T10" s="70">
        <v>9934</v>
      </c>
      <c r="U10" s="71">
        <v>0.38891281368672437</v>
      </c>
      <c r="V10" s="70">
        <v>18180</v>
      </c>
      <c r="W10" s="70">
        <v>5393</v>
      </c>
      <c r="X10" s="71">
        <v>0.29664466446644666</v>
      </c>
      <c r="Y10" s="70">
        <v>323</v>
      </c>
      <c r="Z10" s="70">
        <v>98</v>
      </c>
      <c r="AA10" s="71">
        <v>0.30340557275541796</v>
      </c>
      <c r="AB10" s="70">
        <v>8</v>
      </c>
      <c r="AC10" s="70">
        <v>5</v>
      </c>
      <c r="AD10" s="71">
        <v>0.625</v>
      </c>
      <c r="AE10" s="70">
        <v>10624</v>
      </c>
      <c r="AF10" s="70">
        <v>4614</v>
      </c>
      <c r="AG10" s="71">
        <v>0.43429969879518071</v>
      </c>
      <c r="AH10" s="70">
        <v>6546</v>
      </c>
      <c r="AI10" s="70">
        <v>2574</v>
      </c>
      <c r="AJ10" s="71">
        <v>0.39321723189734187</v>
      </c>
      <c r="AK10" s="14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</row>
    <row r="11" spans="1:61" ht="15" customHeight="1" x14ac:dyDescent="0.3">
      <c r="A11" s="120" t="s">
        <v>54</v>
      </c>
      <c r="B11" s="14" t="s">
        <v>12</v>
      </c>
      <c r="C11" s="14" t="s">
        <v>321</v>
      </c>
      <c r="D11" s="70">
        <v>139249</v>
      </c>
      <c r="E11" s="70">
        <v>1085</v>
      </c>
      <c r="F11" s="71">
        <v>7.7917974276296422E-3</v>
      </c>
      <c r="G11" s="70">
        <v>36212</v>
      </c>
      <c r="H11" s="70">
        <v>504</v>
      </c>
      <c r="I11" s="71">
        <v>1.3918038219374793E-2</v>
      </c>
      <c r="J11" s="70">
        <v>45493</v>
      </c>
      <c r="K11" s="70">
        <v>687</v>
      </c>
      <c r="L11" s="71">
        <v>1.5101224364187897E-2</v>
      </c>
      <c r="M11" s="70">
        <v>41764</v>
      </c>
      <c r="N11" s="70">
        <v>945</v>
      </c>
      <c r="O11" s="71">
        <v>2.2627142993966096E-2</v>
      </c>
      <c r="P11" s="70">
        <v>75868</v>
      </c>
      <c r="Q11" s="70">
        <v>1630</v>
      </c>
      <c r="R11" s="71">
        <v>2.148468392471134E-2</v>
      </c>
      <c r="S11" s="70">
        <v>62725</v>
      </c>
      <c r="T11" s="70">
        <v>1729</v>
      </c>
      <c r="U11" s="71">
        <v>2.7564766839378238E-2</v>
      </c>
      <c r="V11" s="70">
        <v>66774</v>
      </c>
      <c r="W11" s="70">
        <v>1803</v>
      </c>
      <c r="X11" s="71">
        <v>2.7001527540659539E-2</v>
      </c>
      <c r="Y11" s="70">
        <v>75368</v>
      </c>
      <c r="Z11" s="70">
        <v>1618</v>
      </c>
      <c r="AA11" s="71">
        <v>2.1467997027916356E-2</v>
      </c>
      <c r="AB11" s="70">
        <v>211954</v>
      </c>
      <c r="AC11" s="70">
        <v>2628</v>
      </c>
      <c r="AD11" s="71">
        <v>1.2398916746086414E-2</v>
      </c>
      <c r="AE11" s="70">
        <v>164559</v>
      </c>
      <c r="AF11" s="70">
        <v>4673</v>
      </c>
      <c r="AG11" s="71">
        <v>2.8397109851177996E-2</v>
      </c>
      <c r="AH11" s="70">
        <v>264002</v>
      </c>
      <c r="AI11" s="70">
        <v>5142</v>
      </c>
      <c r="AJ11" s="71">
        <v>1.9477125173294141E-2</v>
      </c>
      <c r="AK11" s="14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</row>
    <row r="12" spans="1:61" ht="15.6" customHeight="1" x14ac:dyDescent="0.3">
      <c r="A12" s="120" t="s">
        <v>219</v>
      </c>
      <c r="B12" s="14" t="s">
        <v>12</v>
      </c>
      <c r="C12" s="2"/>
      <c r="D12" s="70">
        <v>1680</v>
      </c>
      <c r="E12" s="70">
        <v>398</v>
      </c>
      <c r="F12" s="71">
        <v>0.2369047619047619</v>
      </c>
      <c r="G12" s="71">
        <v>11050</v>
      </c>
      <c r="H12" s="70">
        <v>727</v>
      </c>
      <c r="I12" s="71">
        <v>6.5791855203619909E-2</v>
      </c>
      <c r="J12" s="70"/>
      <c r="K12" s="70"/>
      <c r="L12" s="71" t="s">
        <v>297</v>
      </c>
      <c r="M12" s="71">
        <v>11700</v>
      </c>
      <c r="N12" s="70">
        <v>508</v>
      </c>
      <c r="O12" s="71">
        <v>4.3418803418803421E-2</v>
      </c>
      <c r="P12" s="71">
        <v>14092</v>
      </c>
      <c r="Q12" s="70">
        <v>447</v>
      </c>
      <c r="R12" s="71">
        <v>3.1720124893556627E-2</v>
      </c>
      <c r="S12" s="70"/>
      <c r="T12" s="70"/>
      <c r="U12" s="71" t="s">
        <v>297</v>
      </c>
      <c r="V12" s="70"/>
      <c r="W12" s="70"/>
      <c r="X12" s="71" t="s">
        <v>297</v>
      </c>
      <c r="Y12" s="70"/>
      <c r="Z12" s="70"/>
      <c r="AA12" s="71" t="s">
        <v>297</v>
      </c>
      <c r="AB12" s="70"/>
      <c r="AC12" s="70"/>
      <c r="AD12" s="71" t="s">
        <v>297</v>
      </c>
      <c r="AE12" s="70"/>
      <c r="AF12" s="70"/>
      <c r="AG12" s="71" t="s">
        <v>297</v>
      </c>
      <c r="AH12" s="70"/>
      <c r="AI12" s="70"/>
      <c r="AJ12" s="71" t="s">
        <v>297</v>
      </c>
      <c r="AK12" s="14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</row>
    <row r="13" spans="1:61" ht="15.6" customHeight="1" x14ac:dyDescent="0.3">
      <c r="A13" s="119" t="s">
        <v>384</v>
      </c>
      <c r="B13" s="14" t="s">
        <v>12</v>
      </c>
      <c r="C13" s="2"/>
      <c r="D13" s="70"/>
      <c r="E13" s="70"/>
      <c r="F13" s="71" t="s">
        <v>297</v>
      </c>
      <c r="G13" s="70">
        <v>10892</v>
      </c>
      <c r="H13" s="70">
        <v>590</v>
      </c>
      <c r="I13" s="71">
        <v>5.416819684171869E-2</v>
      </c>
      <c r="J13" s="70"/>
      <c r="K13" s="70"/>
      <c r="L13" s="71" t="s">
        <v>297</v>
      </c>
      <c r="M13" s="70">
        <v>9750</v>
      </c>
      <c r="N13" s="70">
        <v>508</v>
      </c>
      <c r="O13" s="71">
        <v>5.21025641025641E-2</v>
      </c>
      <c r="P13" s="70">
        <v>1599</v>
      </c>
      <c r="Q13" s="70">
        <v>64</v>
      </c>
      <c r="R13" s="71">
        <v>4.0025015634771732E-2</v>
      </c>
      <c r="S13" s="70"/>
      <c r="T13" s="70"/>
      <c r="U13" s="71" t="s">
        <v>297</v>
      </c>
      <c r="V13" s="70"/>
      <c r="W13" s="70"/>
      <c r="X13" s="71" t="s">
        <v>297</v>
      </c>
      <c r="Y13" s="70"/>
      <c r="Z13" s="70"/>
      <c r="AA13" s="71" t="s">
        <v>297</v>
      </c>
      <c r="AB13" s="70"/>
      <c r="AC13" s="70"/>
      <c r="AD13" s="71" t="s">
        <v>297</v>
      </c>
      <c r="AE13" s="70"/>
      <c r="AF13" s="70"/>
      <c r="AG13" s="71" t="s">
        <v>297</v>
      </c>
      <c r="AH13" s="70"/>
      <c r="AI13" s="70"/>
      <c r="AJ13" s="71" t="s">
        <v>297</v>
      </c>
      <c r="AK13" s="26"/>
      <c r="AL13" s="29"/>
      <c r="AM13" s="29"/>
      <c r="AN13" s="29"/>
      <c r="AO13" s="29"/>
      <c r="AP13" s="29"/>
      <c r="AQ13" s="29"/>
      <c r="AS13" s="29"/>
      <c r="AU13" s="29"/>
      <c r="AW13" s="29"/>
      <c r="AY13" s="29"/>
      <c r="AZ13" s="10"/>
      <c r="BA13" s="29"/>
      <c r="BB13" s="26"/>
      <c r="BC13" s="29"/>
      <c r="BH13" s="40"/>
      <c r="BI13" s="26"/>
    </row>
    <row r="14" spans="1:61" ht="15" customHeight="1" x14ac:dyDescent="0.3">
      <c r="A14" s="120" t="s">
        <v>112</v>
      </c>
      <c r="B14" s="14" t="s">
        <v>12</v>
      </c>
      <c r="C14" s="14" t="s">
        <v>321</v>
      </c>
      <c r="D14" s="70">
        <v>190462</v>
      </c>
      <c r="E14" s="70">
        <v>7453</v>
      </c>
      <c r="F14" s="71">
        <v>3.9131165271812748E-2</v>
      </c>
      <c r="G14" s="70">
        <v>114072</v>
      </c>
      <c r="H14" s="70">
        <v>3290</v>
      </c>
      <c r="I14" s="71">
        <v>2.884143348060874E-2</v>
      </c>
      <c r="J14" s="70">
        <v>77869</v>
      </c>
      <c r="K14" s="70">
        <v>3747</v>
      </c>
      <c r="L14" s="71">
        <v>4.8119277247685215E-2</v>
      </c>
      <c r="M14" s="70">
        <v>121050</v>
      </c>
      <c r="N14" s="70">
        <v>2348</v>
      </c>
      <c r="O14" s="71">
        <v>1.9396943411813299E-2</v>
      </c>
      <c r="P14" s="70">
        <v>91532</v>
      </c>
      <c r="Q14" s="70">
        <v>2944</v>
      </c>
      <c r="R14" s="71">
        <v>3.2163614910632347E-2</v>
      </c>
      <c r="S14" s="70">
        <v>55633</v>
      </c>
      <c r="T14" s="70">
        <v>1345</v>
      </c>
      <c r="U14" s="71">
        <v>2.4176298240253087E-2</v>
      </c>
      <c r="V14" s="70">
        <v>161044</v>
      </c>
      <c r="W14" s="70">
        <v>5368</v>
      </c>
      <c r="X14" s="71">
        <v>3.3332505402250315E-2</v>
      </c>
      <c r="Y14" s="70">
        <v>763232</v>
      </c>
      <c r="Z14" s="70">
        <v>2944</v>
      </c>
      <c r="AA14" s="71">
        <v>3.8572806171648989E-3</v>
      </c>
      <c r="AB14" s="70">
        <v>61177</v>
      </c>
      <c r="AC14" s="70">
        <v>2636</v>
      </c>
      <c r="AD14" s="71">
        <v>4.3088088660771205E-2</v>
      </c>
      <c r="AE14" s="70">
        <v>143195</v>
      </c>
      <c r="AF14" s="70">
        <v>6688</v>
      </c>
      <c r="AG14" s="71">
        <v>4.6705541394601764E-2</v>
      </c>
      <c r="AH14" s="70">
        <v>107770</v>
      </c>
      <c r="AI14" s="70">
        <v>4786</v>
      </c>
      <c r="AJ14" s="71">
        <v>4.44093903683771E-2</v>
      </c>
      <c r="AK14" s="14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</row>
    <row r="15" spans="1:61" x14ac:dyDescent="0.3">
      <c r="A15" s="120" t="s">
        <v>33</v>
      </c>
      <c r="B15" s="14" t="s">
        <v>12</v>
      </c>
      <c r="C15" s="14" t="s">
        <v>321</v>
      </c>
      <c r="D15" s="70">
        <v>95992</v>
      </c>
      <c r="E15" s="70">
        <v>2745</v>
      </c>
      <c r="F15" s="71">
        <v>2.8596133011084258E-2</v>
      </c>
      <c r="G15" s="70">
        <v>59898</v>
      </c>
      <c r="H15" s="70">
        <v>1836</v>
      </c>
      <c r="I15" s="71">
        <v>3.0652108584593808E-2</v>
      </c>
      <c r="J15" s="70">
        <v>76134</v>
      </c>
      <c r="K15" s="70">
        <v>2635</v>
      </c>
      <c r="L15" s="71">
        <v>3.4610029684503642E-2</v>
      </c>
      <c r="M15" s="70">
        <v>40957</v>
      </c>
      <c r="N15" s="70">
        <v>1329</v>
      </c>
      <c r="O15" s="71">
        <v>3.24486656737554E-2</v>
      </c>
      <c r="P15" s="70">
        <v>42016</v>
      </c>
      <c r="Q15" s="70">
        <v>1516</v>
      </c>
      <c r="R15" s="71">
        <v>3.6081492764661084E-2</v>
      </c>
      <c r="S15" s="70">
        <v>76817</v>
      </c>
      <c r="T15" s="70">
        <v>3098</v>
      </c>
      <c r="U15" s="71">
        <v>4.0329614538448522E-2</v>
      </c>
      <c r="V15" s="70">
        <v>28352</v>
      </c>
      <c r="W15" s="70">
        <v>964</v>
      </c>
      <c r="X15" s="71">
        <v>3.4001128668171558E-2</v>
      </c>
      <c r="Y15" s="70">
        <v>85277</v>
      </c>
      <c r="Z15" s="70">
        <v>3323</v>
      </c>
      <c r="AA15" s="71">
        <v>3.8967130644839761E-2</v>
      </c>
      <c r="AB15" s="70">
        <v>39493</v>
      </c>
      <c r="AC15" s="70">
        <v>1105</v>
      </c>
      <c r="AD15" s="71">
        <v>2.7979641961866659E-2</v>
      </c>
      <c r="AE15" s="70">
        <v>68348</v>
      </c>
      <c r="AF15" s="70">
        <v>2498</v>
      </c>
      <c r="AG15" s="71">
        <v>3.6548253057880259E-2</v>
      </c>
      <c r="AH15" s="70">
        <v>31473</v>
      </c>
      <c r="AI15" s="70">
        <v>1206</v>
      </c>
      <c r="AJ15" s="71">
        <v>3.8318558764655418E-2</v>
      </c>
      <c r="AK15" s="14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</row>
    <row r="16" spans="1:61" ht="15.6" customHeight="1" x14ac:dyDescent="0.3">
      <c r="A16" s="120" t="s">
        <v>27</v>
      </c>
      <c r="B16" s="14" t="s">
        <v>12</v>
      </c>
      <c r="C16" s="14" t="s">
        <v>321</v>
      </c>
      <c r="D16" s="70">
        <v>39390</v>
      </c>
      <c r="E16" s="70">
        <v>2772</v>
      </c>
      <c r="F16" s="71">
        <v>7.0373191165270368E-2</v>
      </c>
      <c r="G16" s="70">
        <v>23875</v>
      </c>
      <c r="H16" s="70">
        <v>1903</v>
      </c>
      <c r="I16" s="71">
        <v>7.9706806282722517E-2</v>
      </c>
      <c r="J16" s="70">
        <v>43465</v>
      </c>
      <c r="K16" s="70">
        <v>2843</v>
      </c>
      <c r="L16" s="71">
        <v>6.5408949729667543E-2</v>
      </c>
      <c r="M16" s="70">
        <v>81344</v>
      </c>
      <c r="N16" s="70">
        <v>8169</v>
      </c>
      <c r="O16" s="71">
        <v>0.10042535405192761</v>
      </c>
      <c r="P16" s="70">
        <v>74314</v>
      </c>
      <c r="Q16" s="70">
        <v>10894</v>
      </c>
      <c r="R16" s="71">
        <v>0.14659418144629546</v>
      </c>
      <c r="S16" s="70">
        <v>28990</v>
      </c>
      <c r="T16" s="70">
        <v>3745</v>
      </c>
      <c r="U16" s="71">
        <v>0.129182476716109</v>
      </c>
      <c r="V16" s="70">
        <v>78956</v>
      </c>
      <c r="W16" s="70">
        <v>7381</v>
      </c>
      <c r="X16" s="71">
        <v>9.3482445919246163E-2</v>
      </c>
      <c r="Y16" s="70">
        <v>37181</v>
      </c>
      <c r="Z16" s="70">
        <v>3191</v>
      </c>
      <c r="AA16" s="71">
        <v>8.5823404426992281E-2</v>
      </c>
      <c r="AB16" s="70">
        <v>36224</v>
      </c>
      <c r="AC16" s="70">
        <v>3946</v>
      </c>
      <c r="AD16" s="71">
        <v>0.10893330388692579</v>
      </c>
      <c r="AE16" s="70">
        <v>43524</v>
      </c>
      <c r="AF16" s="70">
        <v>4747</v>
      </c>
      <c r="AG16" s="71">
        <v>0.10906626229206874</v>
      </c>
      <c r="AH16" s="70">
        <v>20007</v>
      </c>
      <c r="AI16" s="70">
        <v>2546</v>
      </c>
      <c r="AJ16" s="71">
        <v>0.12725546058879392</v>
      </c>
      <c r="AK16" s="14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</row>
    <row r="17" spans="1:55" ht="15" customHeight="1" x14ac:dyDescent="0.3">
      <c r="A17" s="119" t="s">
        <v>81</v>
      </c>
      <c r="B17" s="14" t="s">
        <v>12</v>
      </c>
      <c r="C17" s="14" t="s">
        <v>321</v>
      </c>
      <c r="D17" s="70">
        <v>44765</v>
      </c>
      <c r="E17" s="70">
        <v>299</v>
      </c>
      <c r="F17" s="71">
        <v>6.6793253657991738E-3</v>
      </c>
      <c r="G17" s="70">
        <v>85593</v>
      </c>
      <c r="H17" s="70">
        <v>1086</v>
      </c>
      <c r="I17" s="71">
        <v>1.2687953454137604E-2</v>
      </c>
      <c r="J17" s="70">
        <v>154836</v>
      </c>
      <c r="K17" s="70">
        <v>1706</v>
      </c>
      <c r="L17" s="71">
        <v>1.1018109483582629E-2</v>
      </c>
      <c r="M17" s="70">
        <v>7988</v>
      </c>
      <c r="N17" s="70">
        <v>534</v>
      </c>
      <c r="O17" s="71">
        <v>6.6850275413119678E-2</v>
      </c>
      <c r="P17" s="70">
        <v>181265</v>
      </c>
      <c r="Q17" s="70">
        <v>3032</v>
      </c>
      <c r="R17" s="71">
        <v>1.6726891567594406E-2</v>
      </c>
      <c r="S17" s="70">
        <v>149760</v>
      </c>
      <c r="T17" s="70">
        <v>2033</v>
      </c>
      <c r="U17" s="71">
        <v>1.3575053418803419E-2</v>
      </c>
      <c r="V17" s="70">
        <v>135057</v>
      </c>
      <c r="W17" s="70">
        <v>1684</v>
      </c>
      <c r="X17" s="71">
        <v>1.2468809465633029E-2</v>
      </c>
      <c r="Y17" s="70">
        <v>164788</v>
      </c>
      <c r="Z17" s="70">
        <v>2171</v>
      </c>
      <c r="AA17" s="71">
        <v>1.3174502997791101E-2</v>
      </c>
      <c r="AB17" s="70">
        <v>157022</v>
      </c>
      <c r="AC17" s="70">
        <v>2377</v>
      </c>
      <c r="AD17" s="71">
        <v>1.5138006139267109E-2</v>
      </c>
      <c r="AE17" s="70">
        <v>188357</v>
      </c>
      <c r="AF17" s="70">
        <v>2764</v>
      </c>
      <c r="AG17" s="71">
        <v>1.4674262172364181E-2</v>
      </c>
      <c r="AH17" s="70">
        <v>231868</v>
      </c>
      <c r="AI17" s="70">
        <v>3921</v>
      </c>
      <c r="AJ17" s="71">
        <v>1.6910483550985907E-2</v>
      </c>
      <c r="AK17" s="14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</row>
    <row r="18" spans="1:55" x14ac:dyDescent="0.3">
      <c r="A18" s="120" t="s">
        <v>37</v>
      </c>
      <c r="B18" s="14" t="s">
        <v>12</v>
      </c>
      <c r="C18" s="14" t="s">
        <v>321</v>
      </c>
      <c r="D18" s="70">
        <v>25883</v>
      </c>
      <c r="E18" s="70">
        <v>67</v>
      </c>
      <c r="F18" s="71">
        <v>2.5885716493451302E-3</v>
      </c>
      <c r="G18" s="70">
        <v>5345</v>
      </c>
      <c r="H18" s="70">
        <v>1498</v>
      </c>
      <c r="I18" s="71">
        <v>0.28026192703461178</v>
      </c>
      <c r="J18" s="70">
        <v>17699</v>
      </c>
      <c r="K18" s="70">
        <v>2399</v>
      </c>
      <c r="L18" s="71">
        <v>0.13554438103847674</v>
      </c>
      <c r="M18" s="70">
        <v>4320835</v>
      </c>
      <c r="N18" s="70">
        <v>77361</v>
      </c>
      <c r="O18" s="71">
        <v>1.7904178243325655E-2</v>
      </c>
      <c r="P18" s="70">
        <v>14703</v>
      </c>
      <c r="Q18" s="70">
        <v>2633</v>
      </c>
      <c r="R18" s="71">
        <v>0.17907909950350268</v>
      </c>
      <c r="S18" s="70">
        <v>22749</v>
      </c>
      <c r="T18" s="70">
        <v>3054</v>
      </c>
      <c r="U18" s="71">
        <v>0.13424765923776869</v>
      </c>
      <c r="V18" s="70">
        <v>17010</v>
      </c>
      <c r="W18" s="70">
        <v>2657</v>
      </c>
      <c r="X18" s="71">
        <v>0.15620223398001176</v>
      </c>
      <c r="Y18" s="70">
        <v>15553</v>
      </c>
      <c r="Z18" s="70">
        <v>2631</v>
      </c>
      <c r="AA18" s="71">
        <v>0.16916350543303543</v>
      </c>
      <c r="AB18" s="70">
        <v>7962</v>
      </c>
      <c r="AC18" s="70">
        <v>1780</v>
      </c>
      <c r="AD18" s="71">
        <v>0.22356191911580006</v>
      </c>
      <c r="AE18" s="70">
        <v>23972</v>
      </c>
      <c r="AF18" s="70">
        <v>6142</v>
      </c>
      <c r="AG18" s="71">
        <v>0.25621558484899049</v>
      </c>
      <c r="AH18" s="70">
        <v>42120</v>
      </c>
      <c r="AI18" s="70">
        <v>8518</v>
      </c>
      <c r="AJ18" s="71">
        <v>0.20223171889838557</v>
      </c>
      <c r="AK18" s="14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</row>
    <row r="19" spans="1:55" ht="15" customHeight="1" x14ac:dyDescent="0.3">
      <c r="A19" s="120" t="s">
        <v>39</v>
      </c>
      <c r="B19" s="14" t="s">
        <v>12</v>
      </c>
      <c r="C19" s="14" t="s">
        <v>321</v>
      </c>
      <c r="D19" s="70">
        <v>4907</v>
      </c>
      <c r="E19" s="70">
        <v>85</v>
      </c>
      <c r="F19" s="71">
        <v>1.732219278581618E-2</v>
      </c>
      <c r="G19" s="70">
        <v>1697</v>
      </c>
      <c r="H19" s="70">
        <v>58</v>
      </c>
      <c r="I19" s="71">
        <v>3.4177961107837357E-2</v>
      </c>
      <c r="J19" s="70">
        <v>7611</v>
      </c>
      <c r="K19" s="70">
        <v>280</v>
      </c>
      <c r="L19" s="71">
        <v>3.6788858231507029E-2</v>
      </c>
      <c r="M19" s="70">
        <v>14092</v>
      </c>
      <c r="N19" s="70">
        <v>402</v>
      </c>
      <c r="O19" s="71">
        <v>2.852682372977576E-2</v>
      </c>
      <c r="P19" s="70">
        <v>6597</v>
      </c>
      <c r="Q19" s="70">
        <v>227</v>
      </c>
      <c r="R19" s="71">
        <v>3.4409580112172197E-2</v>
      </c>
      <c r="S19" s="70">
        <v>21528</v>
      </c>
      <c r="T19" s="70">
        <v>852</v>
      </c>
      <c r="U19" s="71">
        <v>3.9576365663322184E-2</v>
      </c>
      <c r="V19" s="70">
        <v>46260</v>
      </c>
      <c r="W19" s="70">
        <v>1622</v>
      </c>
      <c r="X19" s="71">
        <v>3.5062689148292261E-2</v>
      </c>
      <c r="Y19" s="70">
        <v>84397</v>
      </c>
      <c r="Z19" s="70">
        <v>4516</v>
      </c>
      <c r="AA19" s="71">
        <v>5.3509010983802743E-2</v>
      </c>
      <c r="AB19" s="70">
        <v>140831</v>
      </c>
      <c r="AC19" s="70">
        <v>8428</v>
      </c>
      <c r="AD19" s="71">
        <v>5.9844778493371491E-2</v>
      </c>
      <c r="AE19" s="70">
        <v>245544</v>
      </c>
      <c r="AF19" s="70">
        <v>14020</v>
      </c>
      <c r="AG19" s="71">
        <v>5.7097709575473235E-2</v>
      </c>
      <c r="AH19" s="70">
        <v>233081</v>
      </c>
      <c r="AI19" s="70">
        <v>14872</v>
      </c>
      <c r="AJ19" s="71">
        <v>6.3806144644994664E-2</v>
      </c>
      <c r="AK19" s="14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</row>
    <row r="20" spans="1:55" ht="15" customHeight="1" x14ac:dyDescent="0.3">
      <c r="A20" s="119" t="s">
        <v>180</v>
      </c>
      <c r="B20" s="14" t="s">
        <v>12</v>
      </c>
      <c r="C20" s="14" t="s">
        <v>321</v>
      </c>
      <c r="D20" s="70">
        <v>9002</v>
      </c>
      <c r="E20" s="70">
        <v>355</v>
      </c>
      <c r="F20" s="71">
        <v>3.9435680959786716E-2</v>
      </c>
      <c r="G20" s="70">
        <v>38279</v>
      </c>
      <c r="H20" s="70">
        <v>2669</v>
      </c>
      <c r="I20" s="71">
        <v>6.9724914443950986E-2</v>
      </c>
      <c r="J20" s="70">
        <v>48081</v>
      </c>
      <c r="K20" s="70">
        <v>4025</v>
      </c>
      <c r="L20" s="71">
        <v>8.3712901145982815E-2</v>
      </c>
      <c r="M20" s="70">
        <v>30010</v>
      </c>
      <c r="N20" s="70">
        <v>2239</v>
      </c>
      <c r="O20" s="71">
        <v>7.4608463845384873E-2</v>
      </c>
      <c r="P20" s="70">
        <v>14501</v>
      </c>
      <c r="Q20" s="70">
        <v>1302</v>
      </c>
      <c r="R20" s="71">
        <v>8.978691124750017E-2</v>
      </c>
      <c r="S20" s="70">
        <v>20494</v>
      </c>
      <c r="T20" s="70">
        <v>2005</v>
      </c>
      <c r="U20" s="71">
        <v>9.783351224748707E-2</v>
      </c>
      <c r="V20" s="70">
        <v>30966</v>
      </c>
      <c r="W20" s="70">
        <v>3921</v>
      </c>
      <c r="X20" s="71">
        <v>0.12662274752954852</v>
      </c>
      <c r="Y20" s="70">
        <v>0</v>
      </c>
      <c r="Z20" s="70">
        <v>0</v>
      </c>
      <c r="AA20" s="71" t="s">
        <v>297</v>
      </c>
      <c r="AB20" s="70">
        <v>0</v>
      </c>
      <c r="AC20" s="70">
        <v>0</v>
      </c>
      <c r="AD20" s="71" t="s">
        <v>297</v>
      </c>
      <c r="AE20" s="70">
        <v>58643</v>
      </c>
      <c r="AF20" s="70">
        <v>5058</v>
      </c>
      <c r="AG20" s="71">
        <v>8.6250703408761495E-2</v>
      </c>
      <c r="AH20" s="70">
        <v>5915</v>
      </c>
      <c r="AI20" s="70">
        <v>698</v>
      </c>
      <c r="AJ20" s="71">
        <v>0.1180050718512257</v>
      </c>
      <c r="AK20" s="14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</row>
    <row r="21" spans="1:55" ht="15" customHeight="1" x14ac:dyDescent="0.3">
      <c r="A21" s="119" t="s">
        <v>322</v>
      </c>
      <c r="B21" s="14" t="s">
        <v>12</v>
      </c>
      <c r="D21" s="70">
        <v>36960</v>
      </c>
      <c r="E21" s="67">
        <v>2046</v>
      </c>
      <c r="F21" s="71">
        <v>5.5357142857142855E-2</v>
      </c>
      <c r="G21" s="67">
        <v>21832</v>
      </c>
      <c r="H21" s="67">
        <v>1228</v>
      </c>
      <c r="I21" s="71">
        <v>5.6247709783803591E-2</v>
      </c>
      <c r="J21" s="70"/>
      <c r="K21" s="70"/>
      <c r="L21" s="71" t="s">
        <v>297</v>
      </c>
      <c r="M21" s="67">
        <v>32500</v>
      </c>
      <c r="N21" s="67">
        <v>1695</v>
      </c>
      <c r="O21" s="71">
        <v>5.2153846153846155E-2</v>
      </c>
      <c r="P21" s="67">
        <v>5362</v>
      </c>
      <c r="Q21" s="67">
        <v>251</v>
      </c>
      <c r="R21" s="71">
        <v>4.6810891458411039E-2</v>
      </c>
      <c r="U21" s="71" t="s">
        <v>297</v>
      </c>
      <c r="X21" s="71" t="s">
        <v>297</v>
      </c>
      <c r="AA21" s="71" t="s">
        <v>297</v>
      </c>
      <c r="AD21" s="71" t="s">
        <v>297</v>
      </c>
      <c r="AG21" s="71" t="s">
        <v>297</v>
      </c>
      <c r="AJ21" s="71" t="s">
        <v>297</v>
      </c>
    </row>
    <row r="22" spans="1:55" ht="15" customHeight="1" x14ac:dyDescent="0.3">
      <c r="A22" s="119" t="s">
        <v>220</v>
      </c>
      <c r="B22" s="14" t="s">
        <v>12</v>
      </c>
      <c r="D22" s="70">
        <v>18060</v>
      </c>
      <c r="E22" s="67">
        <v>1962</v>
      </c>
      <c r="F22" s="71">
        <v>0.10863787375415282</v>
      </c>
      <c r="I22" s="71" t="s">
        <v>297</v>
      </c>
      <c r="J22" s="70"/>
      <c r="K22" s="70"/>
      <c r="L22" s="71" t="s">
        <v>297</v>
      </c>
      <c r="O22" s="71" t="s">
        <v>297</v>
      </c>
      <c r="P22" s="67">
        <v>4706</v>
      </c>
      <c r="Q22" s="67">
        <v>328</v>
      </c>
      <c r="R22" s="71">
        <v>6.9698257543561418E-2</v>
      </c>
      <c r="U22" s="71" t="s">
        <v>297</v>
      </c>
      <c r="X22" s="71" t="s">
        <v>297</v>
      </c>
      <c r="AA22" s="71" t="s">
        <v>297</v>
      </c>
      <c r="AD22" s="71" t="s">
        <v>297</v>
      </c>
      <c r="AG22" s="71" t="s">
        <v>297</v>
      </c>
      <c r="AJ22" s="71" t="s">
        <v>297</v>
      </c>
    </row>
    <row r="23" spans="1:55" ht="15" customHeight="1" x14ac:dyDescent="0.3">
      <c r="A23" s="120" t="s">
        <v>113</v>
      </c>
      <c r="B23" s="14" t="s">
        <v>12</v>
      </c>
      <c r="C23" s="14" t="s">
        <v>321</v>
      </c>
      <c r="D23" s="70">
        <v>24004</v>
      </c>
      <c r="E23" s="70">
        <v>358</v>
      </c>
      <c r="F23" s="71">
        <v>1.491418096983836E-2</v>
      </c>
      <c r="G23" s="70">
        <v>63824</v>
      </c>
      <c r="H23" s="70">
        <v>1187</v>
      </c>
      <c r="I23" s="71">
        <v>1.8598019553772875E-2</v>
      </c>
      <c r="J23" s="70">
        <v>4231</v>
      </c>
      <c r="K23" s="70">
        <v>30</v>
      </c>
      <c r="L23" s="71">
        <v>7.0905223351453561E-3</v>
      </c>
      <c r="M23" s="70">
        <v>1727</v>
      </c>
      <c r="N23" s="70">
        <v>19</v>
      </c>
      <c r="O23" s="71">
        <v>1.1001737116386797E-2</v>
      </c>
      <c r="P23" s="70">
        <v>3731</v>
      </c>
      <c r="Q23" s="70">
        <v>58</v>
      </c>
      <c r="R23" s="71">
        <v>1.5545430179576521E-2</v>
      </c>
      <c r="S23" s="70">
        <v>45006</v>
      </c>
      <c r="T23" s="70">
        <v>541</v>
      </c>
      <c r="U23" s="71">
        <v>1.2020619472959161E-2</v>
      </c>
      <c r="V23" s="70">
        <v>45708</v>
      </c>
      <c r="W23" s="70">
        <v>444</v>
      </c>
      <c r="X23" s="71">
        <v>9.7138356524022057E-3</v>
      </c>
      <c r="Y23" s="70">
        <v>172972</v>
      </c>
      <c r="Z23" s="70">
        <v>1037</v>
      </c>
      <c r="AA23" s="71">
        <v>5.9951899729435978E-3</v>
      </c>
      <c r="AB23" s="70">
        <v>57317</v>
      </c>
      <c r="AC23" s="70">
        <v>454</v>
      </c>
      <c r="AD23" s="71">
        <v>7.9208611755674577E-3</v>
      </c>
      <c r="AE23" s="70">
        <v>93765</v>
      </c>
      <c r="AF23" s="70">
        <v>714</v>
      </c>
      <c r="AG23" s="71">
        <v>7.6147816349384102E-3</v>
      </c>
      <c r="AH23" s="70">
        <v>113078</v>
      </c>
      <c r="AI23" s="70">
        <v>1045</v>
      </c>
      <c r="AJ23" s="71">
        <v>9.2414085852243581E-3</v>
      </c>
      <c r="AK23" s="14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</row>
    <row r="24" spans="1:55" ht="15" customHeight="1" x14ac:dyDescent="0.3">
      <c r="A24" s="120" t="s">
        <v>40</v>
      </c>
      <c r="B24" s="14" t="s">
        <v>12</v>
      </c>
      <c r="C24" s="14" t="s">
        <v>321</v>
      </c>
      <c r="D24" s="70">
        <v>0</v>
      </c>
      <c r="E24" s="70">
        <v>0</v>
      </c>
      <c r="F24" s="71" t="s">
        <v>297</v>
      </c>
      <c r="G24" s="70">
        <v>1994447</v>
      </c>
      <c r="H24" s="70">
        <v>139702</v>
      </c>
      <c r="I24" s="71">
        <v>7.0045481278770499E-2</v>
      </c>
      <c r="J24" s="70">
        <v>1836828</v>
      </c>
      <c r="K24" s="70">
        <v>140390</v>
      </c>
      <c r="L24" s="71">
        <v>7.6430672877373387E-2</v>
      </c>
      <c r="M24" s="70">
        <v>2109997</v>
      </c>
      <c r="N24" s="70">
        <v>162242</v>
      </c>
      <c r="O24" s="71">
        <v>7.6892052453155141E-2</v>
      </c>
      <c r="P24" s="70">
        <v>1550701</v>
      </c>
      <c r="Q24" s="70">
        <v>139805</v>
      </c>
      <c r="R24" s="71">
        <v>9.0156000415296048E-2</v>
      </c>
      <c r="S24" s="70">
        <v>1891278</v>
      </c>
      <c r="T24" s="70">
        <v>225259</v>
      </c>
      <c r="U24" s="71">
        <v>0.11910411901370396</v>
      </c>
      <c r="V24" s="70">
        <v>1824576</v>
      </c>
      <c r="W24" s="70">
        <v>177858</v>
      </c>
      <c r="X24" s="71">
        <v>9.7479085551930966E-2</v>
      </c>
      <c r="Y24" s="70">
        <v>2110771</v>
      </c>
      <c r="Z24" s="70">
        <v>207240</v>
      </c>
      <c r="AA24" s="71">
        <v>9.818213344792022E-2</v>
      </c>
      <c r="AB24" s="70">
        <v>602220</v>
      </c>
      <c r="AC24" s="70">
        <v>241375</v>
      </c>
      <c r="AD24" s="71">
        <v>0.40080867457075486</v>
      </c>
      <c r="AE24" s="70">
        <v>2827136</v>
      </c>
      <c r="AF24" s="70">
        <v>294830</v>
      </c>
      <c r="AG24" s="71">
        <v>0.10428575066781365</v>
      </c>
      <c r="AH24" s="70">
        <v>3609346</v>
      </c>
      <c r="AI24" s="70">
        <v>382938</v>
      </c>
      <c r="AJ24" s="71">
        <v>0.10609622906753745</v>
      </c>
      <c r="AK24" s="14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</row>
    <row r="25" spans="1:55" ht="15" customHeight="1" x14ac:dyDescent="0.3">
      <c r="A25" s="121" t="s">
        <v>323</v>
      </c>
      <c r="B25" s="14" t="s">
        <v>12</v>
      </c>
      <c r="C25" s="2"/>
      <c r="D25" s="70">
        <v>84840</v>
      </c>
      <c r="E25" s="67">
        <v>5377</v>
      </c>
      <c r="F25" s="71">
        <v>6.337812352663838E-2</v>
      </c>
      <c r="G25" s="67">
        <v>73125</v>
      </c>
      <c r="H25" s="67">
        <v>5454</v>
      </c>
      <c r="I25" s="71">
        <v>7.4584615384615388E-2</v>
      </c>
      <c r="J25" s="70"/>
      <c r="K25" s="70"/>
      <c r="L25" s="71" t="s">
        <v>297</v>
      </c>
      <c r="M25" s="67">
        <v>117000</v>
      </c>
      <c r="N25" s="67">
        <v>7118</v>
      </c>
      <c r="O25" s="71">
        <v>6.083760683760684E-2</v>
      </c>
      <c r="P25" s="67">
        <v>32077</v>
      </c>
      <c r="Q25" s="67">
        <v>1632</v>
      </c>
      <c r="R25" s="71">
        <v>5.087757583315148E-2</v>
      </c>
      <c r="U25" s="71" t="s">
        <v>297</v>
      </c>
      <c r="X25" s="71" t="s">
        <v>297</v>
      </c>
      <c r="AA25" s="71" t="s">
        <v>297</v>
      </c>
      <c r="AD25" s="71" t="s">
        <v>297</v>
      </c>
      <c r="AG25" s="71" t="s">
        <v>297</v>
      </c>
      <c r="AJ25" s="71" t="s">
        <v>297</v>
      </c>
    </row>
    <row r="26" spans="1:55" ht="15" customHeight="1" x14ac:dyDescent="0.3">
      <c r="A26" s="120" t="s">
        <v>36</v>
      </c>
      <c r="B26" s="14" t="s">
        <v>12</v>
      </c>
      <c r="C26" s="14" t="s">
        <v>321</v>
      </c>
      <c r="D26" s="70">
        <v>67073</v>
      </c>
      <c r="E26" s="70">
        <v>1349</v>
      </c>
      <c r="F26" s="71">
        <v>2.0112414831601391E-2</v>
      </c>
      <c r="G26" s="70">
        <v>94420</v>
      </c>
      <c r="H26" s="70">
        <v>2491</v>
      </c>
      <c r="I26" s="71">
        <v>2.63821224316882E-2</v>
      </c>
      <c r="J26" s="70">
        <v>110631</v>
      </c>
      <c r="K26" s="70">
        <v>2461</v>
      </c>
      <c r="L26" s="71">
        <v>2.2245121168569387E-2</v>
      </c>
      <c r="M26" s="70">
        <v>55634</v>
      </c>
      <c r="N26" s="70">
        <v>1107</v>
      </c>
      <c r="O26" s="71">
        <v>1.9897904159327032E-2</v>
      </c>
      <c r="P26" s="70">
        <v>35039</v>
      </c>
      <c r="Q26" s="70">
        <v>1092</v>
      </c>
      <c r="R26" s="71">
        <v>3.1165272981534861E-2</v>
      </c>
      <c r="S26" s="70">
        <v>35633</v>
      </c>
      <c r="T26" s="70">
        <v>1722</v>
      </c>
      <c r="U26" s="71">
        <v>4.8325989953133329E-2</v>
      </c>
      <c r="V26" s="70">
        <v>59020</v>
      </c>
      <c r="W26" s="70">
        <v>2414</v>
      </c>
      <c r="X26" s="71">
        <v>4.0901389359539138E-2</v>
      </c>
      <c r="Y26" s="70">
        <v>55041</v>
      </c>
      <c r="Z26" s="70">
        <v>2063</v>
      </c>
      <c r="AA26" s="71">
        <v>3.7481150415145076E-2</v>
      </c>
      <c r="AB26" s="70">
        <v>181706</v>
      </c>
      <c r="AC26" s="70">
        <v>5963</v>
      </c>
      <c r="AD26" s="71">
        <v>3.2816747933474957E-2</v>
      </c>
      <c r="AE26" s="70">
        <v>104376</v>
      </c>
      <c r="AF26" s="70">
        <v>4941</v>
      </c>
      <c r="AG26" s="71">
        <v>4.7338468613474363E-2</v>
      </c>
      <c r="AH26" s="70">
        <v>81250</v>
      </c>
      <c r="AI26" s="70">
        <v>5819</v>
      </c>
      <c r="AJ26" s="71">
        <v>7.1618461538461534E-2</v>
      </c>
      <c r="AK26" s="14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</row>
    <row r="27" spans="1:55" ht="15" customHeight="1" x14ac:dyDescent="0.3">
      <c r="A27" s="120" t="s">
        <v>154</v>
      </c>
      <c r="B27" s="14" t="s">
        <v>12</v>
      </c>
      <c r="C27" s="14" t="s">
        <v>321</v>
      </c>
      <c r="D27" s="70">
        <v>7253</v>
      </c>
      <c r="E27" s="70">
        <v>396</v>
      </c>
      <c r="F27" s="71">
        <v>5.4598097339032127E-2</v>
      </c>
      <c r="G27" s="70">
        <v>14600</v>
      </c>
      <c r="H27" s="70">
        <v>321</v>
      </c>
      <c r="I27" s="71">
        <v>2.1986301369863015E-2</v>
      </c>
      <c r="J27" s="70">
        <v>19390</v>
      </c>
      <c r="K27" s="70">
        <v>1238</v>
      </c>
      <c r="L27" s="71">
        <v>6.3847343991748323E-2</v>
      </c>
      <c r="M27" s="70">
        <v>22315</v>
      </c>
      <c r="N27" s="70">
        <v>1273</v>
      </c>
      <c r="O27" s="71">
        <v>5.7046829486892228E-2</v>
      </c>
      <c r="P27" s="70">
        <v>36458</v>
      </c>
      <c r="Q27" s="70">
        <v>2509</v>
      </c>
      <c r="R27" s="71">
        <v>6.8818914915793519E-2</v>
      </c>
      <c r="S27" s="70">
        <v>31479</v>
      </c>
      <c r="T27" s="70">
        <v>2916</v>
      </c>
      <c r="U27" s="71">
        <v>9.2633184027446872E-2</v>
      </c>
      <c r="V27" s="70">
        <v>14236</v>
      </c>
      <c r="W27" s="70">
        <v>344</v>
      </c>
      <c r="X27" s="71">
        <v>2.4164091036808093E-2</v>
      </c>
      <c r="Y27" s="70">
        <v>799</v>
      </c>
      <c r="Z27" s="70">
        <v>34</v>
      </c>
      <c r="AA27" s="71">
        <v>4.2553191489361701E-2</v>
      </c>
      <c r="AB27" s="70">
        <v>14137</v>
      </c>
      <c r="AC27" s="70">
        <v>398</v>
      </c>
      <c r="AD27" s="71">
        <v>2.8153073495083822E-2</v>
      </c>
      <c r="AE27" s="70">
        <v>18603</v>
      </c>
      <c r="AF27" s="70">
        <v>462</v>
      </c>
      <c r="AG27" s="71">
        <v>2.4834704079987099E-2</v>
      </c>
      <c r="AH27" s="70">
        <v>29159</v>
      </c>
      <c r="AI27" s="70">
        <v>1146</v>
      </c>
      <c r="AJ27" s="71">
        <v>3.930175931959258E-2</v>
      </c>
      <c r="AK27" s="14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</row>
    <row r="28" spans="1:55" ht="15" customHeight="1" x14ac:dyDescent="0.3">
      <c r="A28" s="120" t="s">
        <v>66</v>
      </c>
      <c r="B28" s="14" t="s">
        <v>12</v>
      </c>
      <c r="C28" s="14" t="s">
        <v>321</v>
      </c>
      <c r="D28" s="70">
        <v>59072</v>
      </c>
      <c r="E28" s="70">
        <v>1125</v>
      </c>
      <c r="F28" s="71">
        <v>1.9044555796316361E-2</v>
      </c>
      <c r="G28" s="70">
        <v>125257</v>
      </c>
      <c r="H28" s="70">
        <v>3245</v>
      </c>
      <c r="I28" s="71">
        <v>2.5906735751295335E-2</v>
      </c>
      <c r="J28" s="70">
        <v>54379</v>
      </c>
      <c r="K28" s="70">
        <v>1677</v>
      </c>
      <c r="L28" s="71">
        <v>3.0839110686110446E-2</v>
      </c>
      <c r="M28" s="70">
        <v>53014</v>
      </c>
      <c r="N28" s="70">
        <v>1394</v>
      </c>
      <c r="O28" s="71">
        <v>2.6294940958991965E-2</v>
      </c>
      <c r="P28" s="70">
        <v>51681</v>
      </c>
      <c r="Q28" s="70">
        <v>1271</v>
      </c>
      <c r="R28" s="71">
        <v>2.459317737659875E-2</v>
      </c>
      <c r="S28" s="70">
        <v>105995</v>
      </c>
      <c r="T28" s="70">
        <v>3249</v>
      </c>
      <c r="U28" s="71">
        <v>3.0652389263644511E-2</v>
      </c>
      <c r="V28" s="70">
        <v>91650</v>
      </c>
      <c r="W28" s="70">
        <v>2705</v>
      </c>
      <c r="X28" s="71">
        <v>2.9514457174031641E-2</v>
      </c>
      <c r="Y28" s="70">
        <v>94653</v>
      </c>
      <c r="Z28" s="70">
        <v>2761</v>
      </c>
      <c r="AA28" s="71">
        <v>2.9169704076997031E-2</v>
      </c>
      <c r="AB28" s="70">
        <v>6597</v>
      </c>
      <c r="AC28" s="70">
        <v>22</v>
      </c>
      <c r="AD28" s="71">
        <v>3.3348491738669091E-3</v>
      </c>
      <c r="AE28" s="70">
        <v>274404</v>
      </c>
      <c r="AF28" s="70">
        <v>7145</v>
      </c>
      <c r="AG28" s="71">
        <v>2.6038250171280301E-2</v>
      </c>
      <c r="AH28" s="70">
        <v>204360</v>
      </c>
      <c r="AI28" s="70">
        <v>6626</v>
      </c>
      <c r="AJ28" s="71">
        <v>3.2423174789587006E-2</v>
      </c>
      <c r="AK28" s="14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</row>
    <row r="29" spans="1:55" ht="15" customHeight="1" x14ac:dyDescent="0.3">
      <c r="A29" s="120" t="s">
        <v>114</v>
      </c>
      <c r="B29" s="14" t="s">
        <v>12</v>
      </c>
      <c r="C29" s="14" t="s">
        <v>321</v>
      </c>
      <c r="D29" s="70">
        <v>0</v>
      </c>
      <c r="E29" s="70">
        <v>0</v>
      </c>
      <c r="F29" s="71" t="s">
        <v>297</v>
      </c>
      <c r="G29" s="70">
        <v>0</v>
      </c>
      <c r="H29" s="70">
        <v>0</v>
      </c>
      <c r="I29" s="71" t="s">
        <v>297</v>
      </c>
      <c r="J29" s="70">
        <v>0</v>
      </c>
      <c r="K29" s="70">
        <v>0</v>
      </c>
      <c r="L29" s="71" t="s">
        <v>297</v>
      </c>
      <c r="M29" s="70">
        <v>0</v>
      </c>
      <c r="N29" s="70">
        <v>0</v>
      </c>
      <c r="O29" s="71" t="s">
        <v>297</v>
      </c>
      <c r="P29" s="70">
        <v>104</v>
      </c>
      <c r="Q29" s="70">
        <v>3</v>
      </c>
      <c r="R29" s="71">
        <v>2.8846153846153848E-2</v>
      </c>
      <c r="S29" s="70">
        <v>1488</v>
      </c>
      <c r="T29" s="70">
        <v>46</v>
      </c>
      <c r="U29" s="71">
        <v>3.0913978494623656E-2</v>
      </c>
      <c r="V29" s="70">
        <v>2568</v>
      </c>
      <c r="W29" s="70">
        <v>70</v>
      </c>
      <c r="X29" s="71">
        <v>2.7258566978193146E-2</v>
      </c>
      <c r="Y29" s="70">
        <v>2957</v>
      </c>
      <c r="Z29" s="70">
        <v>82</v>
      </c>
      <c r="AA29" s="71">
        <v>2.7730808251606356E-2</v>
      </c>
      <c r="AB29" s="70">
        <v>1885</v>
      </c>
      <c r="AC29" s="70">
        <v>55</v>
      </c>
      <c r="AD29" s="71">
        <v>2.9177718832891247E-2</v>
      </c>
      <c r="AE29" s="70">
        <v>6006</v>
      </c>
      <c r="AF29" s="70">
        <v>179</v>
      </c>
      <c r="AG29" s="71">
        <v>2.9803529803529804E-2</v>
      </c>
      <c r="AH29" s="70">
        <v>5850</v>
      </c>
      <c r="AI29" s="70">
        <v>155</v>
      </c>
      <c r="AJ29" s="71">
        <v>2.6495726495726495E-2</v>
      </c>
      <c r="AK29" s="14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</row>
    <row r="30" spans="1:55" ht="15" customHeight="1" x14ac:dyDescent="0.3">
      <c r="A30" s="119" t="s">
        <v>58</v>
      </c>
      <c r="B30" s="14" t="s">
        <v>12</v>
      </c>
      <c r="C30" s="14" t="s">
        <v>321</v>
      </c>
      <c r="D30" s="70">
        <v>32181</v>
      </c>
      <c r="E30" s="70">
        <v>232</v>
      </c>
      <c r="F30" s="71">
        <v>7.2092228333488703E-3</v>
      </c>
      <c r="G30" s="70">
        <v>53983</v>
      </c>
      <c r="H30" s="70">
        <v>317</v>
      </c>
      <c r="I30" s="71">
        <v>5.8722190319174554E-3</v>
      </c>
      <c r="J30" s="70">
        <v>189098</v>
      </c>
      <c r="K30" s="70">
        <v>805</v>
      </c>
      <c r="L30" s="71">
        <v>4.2570518990153253E-3</v>
      </c>
      <c r="M30" s="70">
        <v>175195</v>
      </c>
      <c r="N30" s="70">
        <v>356</v>
      </c>
      <c r="O30" s="71">
        <v>2.0320214617997089E-3</v>
      </c>
      <c r="P30" s="70">
        <v>83681</v>
      </c>
      <c r="Q30" s="70">
        <v>593</v>
      </c>
      <c r="R30" s="71">
        <v>7.0864353915464683E-3</v>
      </c>
      <c r="S30" s="70">
        <v>202541</v>
      </c>
      <c r="T30" s="70">
        <v>151</v>
      </c>
      <c r="U30" s="71">
        <v>7.4552806592245518E-4</v>
      </c>
      <c r="V30" s="70">
        <v>48295</v>
      </c>
      <c r="W30" s="70">
        <v>501</v>
      </c>
      <c r="X30" s="71">
        <v>1.0373744694067709E-2</v>
      </c>
      <c r="Y30" s="70">
        <v>36426</v>
      </c>
      <c r="Z30" s="70">
        <v>384</v>
      </c>
      <c r="AA30" s="71">
        <v>1.0541920606160434E-2</v>
      </c>
      <c r="AB30" s="70">
        <v>63350</v>
      </c>
      <c r="AC30" s="70">
        <v>530</v>
      </c>
      <c r="AD30" s="71">
        <v>8.3662194159431734E-3</v>
      </c>
      <c r="AE30" s="70">
        <v>72930</v>
      </c>
      <c r="AF30" s="70">
        <v>795</v>
      </c>
      <c r="AG30" s="71">
        <v>1.0900863842040313E-2</v>
      </c>
      <c r="AH30" s="70">
        <v>67187</v>
      </c>
      <c r="AI30" s="70">
        <v>608</v>
      </c>
      <c r="AJ30" s="71">
        <v>9.0493696697277748E-3</v>
      </c>
      <c r="AK30" s="14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</row>
    <row r="31" spans="1:55" ht="15" customHeight="1" x14ac:dyDescent="0.3">
      <c r="A31" s="120" t="s">
        <v>135</v>
      </c>
      <c r="B31" s="14" t="s">
        <v>12</v>
      </c>
      <c r="C31" s="14" t="s">
        <v>321</v>
      </c>
      <c r="D31" s="70">
        <v>173524</v>
      </c>
      <c r="E31" s="70">
        <v>407</v>
      </c>
      <c r="F31" s="71">
        <v>2.3454968765127589E-3</v>
      </c>
      <c r="G31" s="70">
        <v>1242</v>
      </c>
      <c r="H31" s="70">
        <v>19</v>
      </c>
      <c r="I31" s="71">
        <v>1.5297906602254429E-2</v>
      </c>
      <c r="J31" s="70">
        <v>0</v>
      </c>
      <c r="K31" s="70">
        <v>0</v>
      </c>
      <c r="L31" s="71" t="s">
        <v>297</v>
      </c>
      <c r="M31" s="70">
        <v>0</v>
      </c>
      <c r="N31" s="70">
        <v>0</v>
      </c>
      <c r="O31" s="71" t="s">
        <v>297</v>
      </c>
      <c r="P31" s="70">
        <v>0</v>
      </c>
      <c r="Q31" s="70">
        <v>0</v>
      </c>
      <c r="R31" s="71" t="s">
        <v>297</v>
      </c>
      <c r="S31" s="70">
        <v>0</v>
      </c>
      <c r="T31" s="70">
        <v>0</v>
      </c>
      <c r="U31" s="71" t="s">
        <v>297</v>
      </c>
      <c r="V31" s="70">
        <v>0</v>
      </c>
      <c r="W31" s="70">
        <v>0</v>
      </c>
      <c r="X31" s="71" t="s">
        <v>297</v>
      </c>
      <c r="Y31" s="70">
        <v>0</v>
      </c>
      <c r="Z31" s="70">
        <v>0</v>
      </c>
      <c r="AA31" s="71" t="s">
        <v>297</v>
      </c>
      <c r="AB31" s="70">
        <v>0</v>
      </c>
      <c r="AC31" s="70">
        <v>0</v>
      </c>
      <c r="AD31" s="71" t="s">
        <v>297</v>
      </c>
      <c r="AE31" s="70">
        <v>0</v>
      </c>
      <c r="AF31" s="70">
        <v>0</v>
      </c>
      <c r="AG31" s="71" t="s">
        <v>297</v>
      </c>
      <c r="AH31" s="70">
        <v>0</v>
      </c>
      <c r="AI31" s="70">
        <v>0</v>
      </c>
      <c r="AJ31" s="71" t="s">
        <v>297</v>
      </c>
      <c r="AK31" s="14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</row>
    <row r="32" spans="1:55" ht="15" customHeight="1" x14ac:dyDescent="0.3">
      <c r="A32" s="120" t="s">
        <v>181</v>
      </c>
      <c r="B32" s="14" t="s">
        <v>12</v>
      </c>
      <c r="C32" s="14" t="s">
        <v>321</v>
      </c>
      <c r="D32" s="70">
        <v>3867</v>
      </c>
      <c r="E32" s="70">
        <v>15</v>
      </c>
      <c r="F32" s="71">
        <v>3.8789759503491078E-3</v>
      </c>
      <c r="G32" s="70">
        <v>87166</v>
      </c>
      <c r="H32" s="70">
        <v>769</v>
      </c>
      <c r="I32" s="71">
        <v>8.8222472064795904E-3</v>
      </c>
      <c r="J32" s="70">
        <v>498939</v>
      </c>
      <c r="K32" s="70">
        <v>4464</v>
      </c>
      <c r="L32" s="71">
        <v>8.9469855032378708E-3</v>
      </c>
      <c r="M32" s="70">
        <v>472400</v>
      </c>
      <c r="N32" s="70">
        <v>4449</v>
      </c>
      <c r="O32" s="71">
        <v>9.4178662150719728E-3</v>
      </c>
      <c r="P32" s="70">
        <v>97513</v>
      </c>
      <c r="Q32" s="70">
        <v>1250</v>
      </c>
      <c r="R32" s="71">
        <v>1.2818803646693262E-2</v>
      </c>
      <c r="S32" s="70">
        <v>91201</v>
      </c>
      <c r="T32" s="70">
        <v>602</v>
      </c>
      <c r="U32" s="71">
        <v>6.6008048157366692E-3</v>
      </c>
      <c r="V32" s="70">
        <v>38109</v>
      </c>
      <c r="W32" s="70">
        <v>490</v>
      </c>
      <c r="X32" s="71">
        <v>1.285785509984518E-2</v>
      </c>
      <c r="Y32" s="70">
        <v>39991</v>
      </c>
      <c r="Z32" s="70">
        <v>491</v>
      </c>
      <c r="AA32" s="71">
        <v>1.2277762496561727E-2</v>
      </c>
      <c r="AB32" s="70">
        <v>28316</v>
      </c>
      <c r="AC32" s="70">
        <v>209</v>
      </c>
      <c r="AD32" s="71">
        <v>7.3809860149738667E-3</v>
      </c>
      <c r="AE32" s="70">
        <v>61711</v>
      </c>
      <c r="AF32" s="70">
        <v>1329</v>
      </c>
      <c r="AG32" s="71">
        <v>2.1535868807830046E-2</v>
      </c>
      <c r="AH32" s="70">
        <v>36621</v>
      </c>
      <c r="AI32" s="70">
        <v>943</v>
      </c>
      <c r="AJ32" s="71">
        <v>2.575025258731329E-2</v>
      </c>
      <c r="AK32" s="14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</row>
    <row r="33" spans="1:55" ht="15" customHeight="1" x14ac:dyDescent="0.3">
      <c r="A33" s="120" t="s">
        <v>52</v>
      </c>
      <c r="B33" s="14" t="s">
        <v>12</v>
      </c>
      <c r="C33" s="14" t="s">
        <v>321</v>
      </c>
      <c r="D33" s="70">
        <v>7865</v>
      </c>
      <c r="E33" s="70">
        <v>1646</v>
      </c>
      <c r="F33" s="71">
        <v>0.20928162746344564</v>
      </c>
      <c r="G33" s="70">
        <v>76174</v>
      </c>
      <c r="H33" s="70">
        <v>1994</v>
      </c>
      <c r="I33" s="71">
        <v>2.617691075695119E-2</v>
      </c>
      <c r="J33" s="70">
        <v>38382</v>
      </c>
      <c r="K33" s="70">
        <v>1249</v>
      </c>
      <c r="L33" s="71">
        <v>3.2541295398884895E-2</v>
      </c>
      <c r="M33" s="70">
        <v>35411</v>
      </c>
      <c r="N33" s="70">
        <v>2117</v>
      </c>
      <c r="O33" s="71">
        <v>5.978368303634464E-2</v>
      </c>
      <c r="P33" s="70">
        <v>25948</v>
      </c>
      <c r="Q33" s="70">
        <v>935</v>
      </c>
      <c r="R33" s="71">
        <v>3.6033605672884231E-2</v>
      </c>
      <c r="S33" s="70">
        <v>310702</v>
      </c>
      <c r="T33" s="70">
        <v>1694</v>
      </c>
      <c r="U33" s="71">
        <v>5.4521696030279815E-3</v>
      </c>
      <c r="V33" s="70">
        <v>26637</v>
      </c>
      <c r="W33" s="70">
        <v>978</v>
      </c>
      <c r="X33" s="71">
        <v>3.6715846379096743E-2</v>
      </c>
      <c r="Y33" s="70">
        <v>38850</v>
      </c>
      <c r="Z33" s="70">
        <v>1195</v>
      </c>
      <c r="AA33" s="71">
        <v>3.0759330759330759E-2</v>
      </c>
      <c r="AB33" s="70">
        <v>9053</v>
      </c>
      <c r="AC33" s="70">
        <v>330</v>
      </c>
      <c r="AD33" s="71">
        <v>3.6452004860267312E-2</v>
      </c>
      <c r="AE33" s="70">
        <v>556066</v>
      </c>
      <c r="AF33" s="70">
        <v>3543</v>
      </c>
      <c r="AG33" s="71">
        <v>6.371545823697187E-3</v>
      </c>
      <c r="AH33" s="70">
        <v>644293</v>
      </c>
      <c r="AI33" s="70">
        <v>5637</v>
      </c>
      <c r="AJ33" s="71">
        <v>8.749125009894566E-3</v>
      </c>
      <c r="AK33" s="14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</row>
    <row r="34" spans="1:55" ht="15" customHeight="1" x14ac:dyDescent="0.3">
      <c r="A34" s="119" t="s">
        <v>83</v>
      </c>
      <c r="B34" s="14" t="s">
        <v>12</v>
      </c>
      <c r="C34" s="14" t="s">
        <v>321</v>
      </c>
      <c r="D34" s="70">
        <v>78234</v>
      </c>
      <c r="E34" s="70">
        <v>1077</v>
      </c>
      <c r="F34" s="71">
        <v>1.3766393128307386E-2</v>
      </c>
      <c r="G34" s="70">
        <v>57585</v>
      </c>
      <c r="H34" s="70">
        <v>732</v>
      </c>
      <c r="I34" s="71">
        <v>1.2711643657202397E-2</v>
      </c>
      <c r="J34" s="70">
        <v>56875</v>
      </c>
      <c r="K34" s="70">
        <v>1612</v>
      </c>
      <c r="L34" s="71">
        <v>2.8342857142857142E-2</v>
      </c>
      <c r="M34" s="70">
        <v>113812</v>
      </c>
      <c r="N34" s="70">
        <v>3659</v>
      </c>
      <c r="O34" s="71">
        <v>3.2149509717780196E-2</v>
      </c>
      <c r="P34" s="70">
        <v>129278</v>
      </c>
      <c r="Q34" s="70">
        <v>3111</v>
      </c>
      <c r="R34" s="71">
        <v>2.4064419313417598E-2</v>
      </c>
      <c r="S34" s="70">
        <v>135895</v>
      </c>
      <c r="T34" s="70">
        <v>2995</v>
      </c>
      <c r="U34" s="71">
        <v>2.2039074285293794E-2</v>
      </c>
      <c r="V34" s="70">
        <v>106710</v>
      </c>
      <c r="W34" s="70">
        <v>2388</v>
      </c>
      <c r="X34" s="71">
        <v>2.2378408771436605E-2</v>
      </c>
      <c r="Y34" s="70">
        <v>118696</v>
      </c>
      <c r="Z34" s="70">
        <v>2494</v>
      </c>
      <c r="AA34" s="71">
        <v>2.1011660039091461E-2</v>
      </c>
      <c r="AB34" s="70">
        <v>308698</v>
      </c>
      <c r="AC34" s="70">
        <v>7550</v>
      </c>
      <c r="AD34" s="71">
        <v>2.4457560463624642E-2</v>
      </c>
      <c r="AE34" s="70">
        <v>240682</v>
      </c>
      <c r="AF34" s="70">
        <v>4988</v>
      </c>
      <c r="AG34" s="71">
        <v>2.072444137908111E-2</v>
      </c>
      <c r="AH34" s="70">
        <v>294463</v>
      </c>
      <c r="AI34" s="70">
        <v>6052</v>
      </c>
      <c r="AJ34" s="71">
        <v>2.0552667058340097E-2</v>
      </c>
      <c r="AK34" s="14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</row>
    <row r="35" spans="1:55" ht="15" customHeight="1" x14ac:dyDescent="0.3">
      <c r="A35" s="120" t="s">
        <v>46</v>
      </c>
      <c r="B35" s="14" t="s">
        <v>12</v>
      </c>
      <c r="C35" s="14" t="s">
        <v>321</v>
      </c>
      <c r="D35" s="70">
        <v>82814</v>
      </c>
      <c r="E35" s="70">
        <v>1625</v>
      </c>
      <c r="F35" s="71">
        <v>1.9622286086893519E-2</v>
      </c>
      <c r="G35" s="70">
        <v>168409</v>
      </c>
      <c r="H35" s="70">
        <v>4065</v>
      </c>
      <c r="I35" s="71">
        <v>2.4137664851640945E-2</v>
      </c>
      <c r="J35" s="70">
        <v>193069</v>
      </c>
      <c r="K35" s="70">
        <v>5446</v>
      </c>
      <c r="L35" s="71">
        <v>2.8207532022230395E-2</v>
      </c>
      <c r="M35" s="70">
        <v>192061</v>
      </c>
      <c r="N35" s="70">
        <v>4867</v>
      </c>
      <c r="O35" s="71">
        <v>2.5340907315904843E-2</v>
      </c>
      <c r="P35" s="70">
        <v>128940</v>
      </c>
      <c r="Q35" s="70">
        <v>3527</v>
      </c>
      <c r="R35" s="71">
        <v>2.735380797270048E-2</v>
      </c>
      <c r="S35" s="70">
        <v>151826</v>
      </c>
      <c r="T35" s="70">
        <v>3935</v>
      </c>
      <c r="U35" s="71">
        <v>2.5917826986155204E-2</v>
      </c>
      <c r="V35" s="70">
        <v>148076</v>
      </c>
      <c r="W35" s="70">
        <v>4947</v>
      </c>
      <c r="X35" s="71">
        <v>3.3408519949215267E-2</v>
      </c>
      <c r="Y35" s="70">
        <v>224444</v>
      </c>
      <c r="Z35" s="70">
        <v>6231</v>
      </c>
      <c r="AA35" s="71">
        <v>2.7761936162249826E-2</v>
      </c>
      <c r="AB35" s="70">
        <v>216443</v>
      </c>
      <c r="AC35" s="70">
        <v>6146</v>
      </c>
      <c r="AD35" s="71">
        <v>2.8395466704859939E-2</v>
      </c>
      <c r="AE35" s="70">
        <v>209924</v>
      </c>
      <c r="AF35" s="70">
        <v>5321</v>
      </c>
      <c r="AG35" s="71">
        <v>2.5347268535279435E-2</v>
      </c>
      <c r="AH35" s="70">
        <v>234806</v>
      </c>
      <c r="AI35" s="70">
        <v>6202</v>
      </c>
      <c r="AJ35" s="71">
        <v>2.6413294379189628E-2</v>
      </c>
      <c r="AK35" s="14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</row>
    <row r="36" spans="1:55" ht="15" customHeight="1" x14ac:dyDescent="0.3">
      <c r="A36" s="119" t="s">
        <v>84</v>
      </c>
      <c r="B36" s="14" t="s">
        <v>12</v>
      </c>
      <c r="C36" s="14" t="s">
        <v>321</v>
      </c>
      <c r="D36" s="70">
        <v>0</v>
      </c>
      <c r="E36" s="70">
        <v>0</v>
      </c>
      <c r="F36" s="71" t="s">
        <v>297</v>
      </c>
      <c r="G36" s="70">
        <v>1</v>
      </c>
      <c r="H36" s="70">
        <v>127</v>
      </c>
      <c r="I36" s="71">
        <v>127</v>
      </c>
      <c r="J36" s="70">
        <v>0</v>
      </c>
      <c r="K36" s="70">
        <v>0</v>
      </c>
      <c r="L36" s="71" t="s">
        <v>297</v>
      </c>
      <c r="M36" s="70">
        <v>0</v>
      </c>
      <c r="N36" s="70">
        <v>0</v>
      </c>
      <c r="O36" s="71" t="s">
        <v>297</v>
      </c>
      <c r="P36" s="70">
        <v>0</v>
      </c>
      <c r="Q36" s="70">
        <v>0</v>
      </c>
      <c r="R36" s="71" t="s">
        <v>297</v>
      </c>
      <c r="S36" s="70">
        <v>0</v>
      </c>
      <c r="T36" s="70">
        <v>0</v>
      </c>
      <c r="U36" s="71" t="s">
        <v>297</v>
      </c>
      <c r="V36" s="70">
        <v>0</v>
      </c>
      <c r="W36" s="70">
        <v>0</v>
      </c>
      <c r="X36" s="71" t="s">
        <v>297</v>
      </c>
      <c r="Y36" s="70">
        <v>2288</v>
      </c>
      <c r="Z36" s="70">
        <v>4805</v>
      </c>
      <c r="AA36" s="71">
        <v>2.1000874125874125</v>
      </c>
      <c r="AB36" s="70">
        <v>4953</v>
      </c>
      <c r="AC36" s="70">
        <v>10187</v>
      </c>
      <c r="AD36" s="71">
        <v>2.0567332929537656</v>
      </c>
      <c r="AE36" s="70">
        <v>2171</v>
      </c>
      <c r="AF36" s="70">
        <v>7656</v>
      </c>
      <c r="AG36" s="71">
        <v>3.5264854905573468</v>
      </c>
      <c r="AH36" s="70">
        <v>1768</v>
      </c>
      <c r="AI36" s="70">
        <v>4011</v>
      </c>
      <c r="AJ36" s="71">
        <v>2.2686651583710407</v>
      </c>
      <c r="AK36" s="14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</row>
    <row r="37" spans="1:55" ht="15" customHeight="1" x14ac:dyDescent="0.3">
      <c r="A37" s="120" t="s">
        <v>184</v>
      </c>
      <c r="B37" s="14" t="s">
        <v>12</v>
      </c>
      <c r="C37" s="14" t="s">
        <v>321</v>
      </c>
      <c r="D37" s="70">
        <v>224197</v>
      </c>
      <c r="E37" s="70">
        <v>2034</v>
      </c>
      <c r="F37" s="71">
        <v>9.0723783101468794E-3</v>
      </c>
      <c r="G37" s="70">
        <v>412744</v>
      </c>
      <c r="H37" s="70">
        <v>1944</v>
      </c>
      <c r="I37" s="71">
        <v>4.7099412711026686E-3</v>
      </c>
      <c r="J37" s="70">
        <v>385151</v>
      </c>
      <c r="K37" s="70">
        <v>1049</v>
      </c>
      <c r="L37" s="71">
        <v>2.723607104745931E-3</v>
      </c>
      <c r="M37" s="70">
        <v>750074</v>
      </c>
      <c r="N37" s="70">
        <v>2649</v>
      </c>
      <c r="O37" s="71">
        <v>3.5316515437143537E-3</v>
      </c>
      <c r="P37" s="70">
        <v>94029</v>
      </c>
      <c r="Q37" s="70">
        <v>372</v>
      </c>
      <c r="R37" s="71">
        <v>3.9562262706186388E-3</v>
      </c>
      <c r="S37" s="70">
        <v>1690</v>
      </c>
      <c r="T37" s="70">
        <v>18</v>
      </c>
      <c r="U37" s="71">
        <v>1.0650887573964497E-2</v>
      </c>
      <c r="V37" s="70">
        <v>162</v>
      </c>
      <c r="W37" s="70">
        <v>3</v>
      </c>
      <c r="X37" s="71">
        <v>1.8518518518518517E-2</v>
      </c>
      <c r="Y37" s="70">
        <v>423</v>
      </c>
      <c r="Z37" s="70">
        <v>8</v>
      </c>
      <c r="AA37" s="71">
        <v>1.8912529550827423E-2</v>
      </c>
      <c r="AB37" s="70">
        <v>10497</v>
      </c>
      <c r="AC37" s="70">
        <v>291</v>
      </c>
      <c r="AD37" s="71">
        <v>2.7722206344669906E-2</v>
      </c>
      <c r="AE37" s="70">
        <v>148850</v>
      </c>
      <c r="AF37" s="70">
        <v>691</v>
      </c>
      <c r="AG37" s="71">
        <v>4.6422573060127649E-3</v>
      </c>
      <c r="AH37" s="70">
        <v>142315</v>
      </c>
      <c r="AI37" s="70">
        <v>470</v>
      </c>
      <c r="AJ37" s="71">
        <v>3.302533113164459E-3</v>
      </c>
      <c r="AK37" s="14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</row>
    <row r="38" spans="1:55" ht="15" customHeight="1" x14ac:dyDescent="0.3">
      <c r="A38" s="120" t="s">
        <v>222</v>
      </c>
      <c r="B38" s="14" t="s">
        <v>12</v>
      </c>
      <c r="C38" s="14" t="s">
        <v>321</v>
      </c>
      <c r="D38" s="70">
        <v>133284</v>
      </c>
      <c r="E38" s="70">
        <v>6863</v>
      </c>
      <c r="F38" s="71">
        <v>5.149155187419345E-2</v>
      </c>
      <c r="G38" s="70">
        <v>70094</v>
      </c>
      <c r="H38" s="70">
        <v>8069</v>
      </c>
      <c r="I38" s="71">
        <v>0.11511684309641339</v>
      </c>
      <c r="J38" s="70">
        <v>81416</v>
      </c>
      <c r="K38" s="70">
        <v>7775</v>
      </c>
      <c r="L38" s="71">
        <v>9.5497199567652555E-2</v>
      </c>
      <c r="M38" s="70">
        <v>199605</v>
      </c>
      <c r="N38" s="70">
        <v>21742</v>
      </c>
      <c r="O38" s="71">
        <v>0.108925127126074</v>
      </c>
      <c r="P38" s="70">
        <v>8631</v>
      </c>
      <c r="Q38" s="70">
        <v>675</v>
      </c>
      <c r="R38" s="71">
        <v>7.8206465067778938E-2</v>
      </c>
      <c r="S38" s="70">
        <v>124323</v>
      </c>
      <c r="T38" s="70">
        <v>9065</v>
      </c>
      <c r="U38" s="71">
        <v>7.2914907137054286E-2</v>
      </c>
      <c r="V38" s="70">
        <v>120640</v>
      </c>
      <c r="W38" s="70">
        <v>10582</v>
      </c>
      <c r="X38" s="71">
        <v>8.7715517241379312E-2</v>
      </c>
      <c r="Y38" s="70">
        <v>85059</v>
      </c>
      <c r="Z38" s="70">
        <v>9351</v>
      </c>
      <c r="AA38" s="71">
        <v>0.1099354565654428</v>
      </c>
      <c r="AB38" s="70">
        <v>104233</v>
      </c>
      <c r="AC38" s="70">
        <v>8986</v>
      </c>
      <c r="AD38" s="71">
        <v>8.6210701025586908E-2</v>
      </c>
      <c r="AE38" s="70">
        <v>130611</v>
      </c>
      <c r="AF38" s="70">
        <v>17014</v>
      </c>
      <c r="AG38" s="71">
        <v>0.13026467908522252</v>
      </c>
      <c r="AH38" s="70">
        <v>74477</v>
      </c>
      <c r="AI38" s="70">
        <v>13257</v>
      </c>
      <c r="AJ38" s="71">
        <v>0.17800126213461875</v>
      </c>
      <c r="AK38" s="14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</row>
    <row r="39" spans="1:55" ht="15" customHeight="1" x14ac:dyDescent="0.3">
      <c r="A39" s="120" t="s">
        <v>177</v>
      </c>
      <c r="B39" s="14" t="s">
        <v>12</v>
      </c>
      <c r="C39" s="14" t="s">
        <v>321</v>
      </c>
      <c r="D39" s="70">
        <v>811856</v>
      </c>
      <c r="E39" s="70">
        <v>4674</v>
      </c>
      <c r="F39" s="71">
        <v>5.7571786129559923E-3</v>
      </c>
      <c r="G39" s="70">
        <v>1085210</v>
      </c>
      <c r="H39" s="70">
        <v>7710</v>
      </c>
      <c r="I39" s="71">
        <v>7.1046156965011379E-3</v>
      </c>
      <c r="J39" s="70">
        <v>1360768</v>
      </c>
      <c r="K39" s="70">
        <v>11248</v>
      </c>
      <c r="L39" s="71">
        <v>8.265920421409086E-3</v>
      </c>
      <c r="M39" s="70">
        <v>1134450</v>
      </c>
      <c r="N39" s="70">
        <v>9478</v>
      </c>
      <c r="O39" s="71">
        <v>8.3547093305125827E-3</v>
      </c>
      <c r="P39" s="70">
        <v>1134945</v>
      </c>
      <c r="Q39" s="70">
        <v>8756</v>
      </c>
      <c r="R39" s="71">
        <v>7.7149112952610037E-3</v>
      </c>
      <c r="S39" s="70">
        <v>2384973</v>
      </c>
      <c r="T39" s="70">
        <v>16926</v>
      </c>
      <c r="U39" s="71">
        <v>7.0969356885801221E-3</v>
      </c>
      <c r="V39" s="70">
        <v>1374432</v>
      </c>
      <c r="W39" s="70">
        <v>10437</v>
      </c>
      <c r="X39" s="71">
        <v>7.5936823356848497E-3</v>
      </c>
      <c r="Y39" s="70">
        <v>344615</v>
      </c>
      <c r="Z39" s="70">
        <v>16026</v>
      </c>
      <c r="AA39" s="71">
        <v>4.6504069759006429E-2</v>
      </c>
      <c r="AB39" s="70">
        <v>1728219</v>
      </c>
      <c r="AC39" s="70">
        <v>21279</v>
      </c>
      <c r="AD39" s="71">
        <v>1.2312675650481797E-2</v>
      </c>
      <c r="AE39" s="70">
        <v>1807481</v>
      </c>
      <c r="AF39" s="70">
        <v>13332</v>
      </c>
      <c r="AG39" s="71">
        <v>7.3760111447921167E-3</v>
      </c>
      <c r="AH39" s="70">
        <v>1741987</v>
      </c>
      <c r="AI39" s="70">
        <v>15221</v>
      </c>
      <c r="AJ39" s="71">
        <v>8.737723071412129E-3</v>
      </c>
      <c r="AK39" s="14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</row>
    <row r="40" spans="1:55" ht="15" customHeight="1" x14ac:dyDescent="0.3">
      <c r="A40" s="120" t="s">
        <v>176</v>
      </c>
      <c r="B40" s="14" t="s">
        <v>12</v>
      </c>
      <c r="C40" s="14" t="s">
        <v>321</v>
      </c>
      <c r="D40" s="70">
        <v>124741</v>
      </c>
      <c r="E40" s="70">
        <v>1806</v>
      </c>
      <c r="F40" s="71">
        <v>1.4477998412711137E-2</v>
      </c>
      <c r="G40" s="70">
        <v>225713</v>
      </c>
      <c r="H40" s="70">
        <v>5845</v>
      </c>
      <c r="I40" s="71">
        <v>2.5895717127502625E-2</v>
      </c>
      <c r="J40" s="70">
        <v>293234</v>
      </c>
      <c r="K40" s="70">
        <v>7007</v>
      </c>
      <c r="L40" s="71">
        <v>2.3895591916353494E-2</v>
      </c>
      <c r="M40" s="70">
        <v>293864</v>
      </c>
      <c r="N40" s="70">
        <v>8397</v>
      </c>
      <c r="O40" s="71">
        <v>2.8574442599297634E-2</v>
      </c>
      <c r="P40" s="70">
        <v>360041</v>
      </c>
      <c r="Q40" s="70">
        <v>872</v>
      </c>
      <c r="R40" s="71">
        <v>2.4219463894389805E-3</v>
      </c>
      <c r="S40" s="70">
        <v>483775</v>
      </c>
      <c r="T40" s="70">
        <v>9612</v>
      </c>
      <c r="U40" s="71">
        <v>1.9868740633558989E-2</v>
      </c>
      <c r="V40" s="70">
        <v>329043</v>
      </c>
      <c r="W40" s="70">
        <v>5903</v>
      </c>
      <c r="X40" s="71">
        <v>1.7939904510960572E-2</v>
      </c>
      <c r="Y40" s="70">
        <v>0</v>
      </c>
      <c r="Z40" s="70">
        <v>0</v>
      </c>
      <c r="AA40" s="71" t="s">
        <v>297</v>
      </c>
      <c r="AB40" s="70">
        <v>0</v>
      </c>
      <c r="AC40" s="70">
        <v>0</v>
      </c>
      <c r="AD40" s="71" t="s">
        <v>297</v>
      </c>
      <c r="AE40" s="70">
        <v>17238</v>
      </c>
      <c r="AF40" s="70">
        <v>746</v>
      </c>
      <c r="AG40" s="71">
        <v>4.3276482190509342E-2</v>
      </c>
      <c r="AH40" s="70">
        <v>9620</v>
      </c>
      <c r="AI40" s="70">
        <v>264</v>
      </c>
      <c r="AJ40" s="71">
        <v>2.7442827442827444E-2</v>
      </c>
      <c r="AK40" s="14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</row>
    <row r="41" spans="1:55" ht="15" customHeight="1" x14ac:dyDescent="0.3">
      <c r="A41" s="119" t="s">
        <v>92</v>
      </c>
      <c r="B41" s="14" t="s">
        <v>12</v>
      </c>
      <c r="C41" s="14" t="s">
        <v>321</v>
      </c>
      <c r="D41" s="70">
        <v>0</v>
      </c>
      <c r="E41" s="70">
        <v>0</v>
      </c>
      <c r="F41" s="71" t="s">
        <v>297</v>
      </c>
      <c r="G41" s="70">
        <v>0</v>
      </c>
      <c r="H41" s="70">
        <v>0</v>
      </c>
      <c r="I41" s="71" t="s">
        <v>297</v>
      </c>
      <c r="J41" s="70">
        <v>0</v>
      </c>
      <c r="K41" s="70">
        <v>0</v>
      </c>
      <c r="L41" s="71" t="s">
        <v>297</v>
      </c>
      <c r="M41" s="70">
        <v>227</v>
      </c>
      <c r="N41" s="70">
        <v>117</v>
      </c>
      <c r="O41" s="71">
        <v>0.51541850220264318</v>
      </c>
      <c r="P41" s="70">
        <v>149</v>
      </c>
      <c r="Q41" s="70">
        <v>69</v>
      </c>
      <c r="R41" s="71">
        <v>0.46308724832214765</v>
      </c>
      <c r="S41" s="70">
        <v>58</v>
      </c>
      <c r="T41" s="70">
        <v>29</v>
      </c>
      <c r="U41" s="71">
        <v>0.5</v>
      </c>
      <c r="V41" s="70">
        <v>143</v>
      </c>
      <c r="W41" s="70">
        <v>40</v>
      </c>
      <c r="X41" s="71">
        <v>0.27972027972027974</v>
      </c>
      <c r="Y41" s="70">
        <v>123</v>
      </c>
      <c r="Z41" s="70">
        <v>35</v>
      </c>
      <c r="AA41" s="71">
        <v>0.28455284552845528</v>
      </c>
      <c r="AB41" s="70">
        <v>0</v>
      </c>
      <c r="AC41" s="70">
        <v>0</v>
      </c>
      <c r="AD41" s="71" t="s">
        <v>297</v>
      </c>
      <c r="AE41" s="70">
        <v>0</v>
      </c>
      <c r="AF41" s="70">
        <v>0</v>
      </c>
      <c r="AG41" s="71" t="s">
        <v>297</v>
      </c>
      <c r="AH41" s="70">
        <v>0</v>
      </c>
      <c r="AI41" s="70">
        <v>0</v>
      </c>
      <c r="AJ41" s="71" t="s">
        <v>297</v>
      </c>
      <c r="AK41" s="14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</row>
    <row r="42" spans="1:55" ht="15" customHeight="1" x14ac:dyDescent="0.3">
      <c r="A42" s="120" t="s">
        <v>93</v>
      </c>
      <c r="B42" s="14" t="s">
        <v>12</v>
      </c>
      <c r="C42" s="14" t="s">
        <v>321</v>
      </c>
      <c r="D42" s="70">
        <v>24095</v>
      </c>
      <c r="E42" s="70">
        <v>399</v>
      </c>
      <c r="F42" s="71">
        <v>1.6559452168499689E-2</v>
      </c>
      <c r="G42" s="70">
        <v>32474</v>
      </c>
      <c r="H42" s="70">
        <v>972</v>
      </c>
      <c r="I42" s="71">
        <v>2.9931637617786538E-2</v>
      </c>
      <c r="J42" s="70">
        <v>8396</v>
      </c>
      <c r="K42" s="70">
        <v>205</v>
      </c>
      <c r="L42" s="71">
        <v>2.4416388756550739E-2</v>
      </c>
      <c r="M42" s="70">
        <v>15223</v>
      </c>
      <c r="N42" s="70">
        <v>283</v>
      </c>
      <c r="O42" s="71">
        <v>1.8590291007028838E-2</v>
      </c>
      <c r="P42" s="70">
        <v>7975</v>
      </c>
      <c r="Q42" s="70">
        <v>917</v>
      </c>
      <c r="R42" s="71">
        <v>0.11498432601880877</v>
      </c>
      <c r="S42" s="70">
        <v>44050</v>
      </c>
      <c r="T42" s="70">
        <v>1859</v>
      </c>
      <c r="U42" s="71">
        <v>4.2202043132803631E-2</v>
      </c>
      <c r="V42" s="70">
        <v>16568</v>
      </c>
      <c r="W42" s="70">
        <v>763</v>
      </c>
      <c r="X42" s="71">
        <v>4.6052631578947366E-2</v>
      </c>
      <c r="Y42" s="70">
        <v>34385</v>
      </c>
      <c r="Z42" s="70">
        <v>3802</v>
      </c>
      <c r="AA42" s="71">
        <v>0.11057147011778391</v>
      </c>
      <c r="AB42" s="70">
        <v>13468</v>
      </c>
      <c r="AC42" s="70">
        <v>1109</v>
      </c>
      <c r="AD42" s="71">
        <v>8.234333234333234E-2</v>
      </c>
      <c r="AE42" s="70">
        <v>85423</v>
      </c>
      <c r="AF42" s="70">
        <v>3739</v>
      </c>
      <c r="AG42" s="71">
        <v>4.3770413120588131E-2</v>
      </c>
      <c r="AH42" s="70">
        <v>6049</v>
      </c>
      <c r="AI42" s="70">
        <v>2635</v>
      </c>
      <c r="AJ42" s="71">
        <v>0.43560919160191769</v>
      </c>
      <c r="AK42" s="14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</row>
    <row r="43" spans="1:55" ht="15" customHeight="1" x14ac:dyDescent="0.3">
      <c r="A43" s="120" t="s">
        <v>69</v>
      </c>
      <c r="B43" s="14" t="s">
        <v>12</v>
      </c>
      <c r="C43" s="14" t="s">
        <v>321</v>
      </c>
      <c r="D43" s="70">
        <v>0</v>
      </c>
      <c r="E43" s="70">
        <v>0</v>
      </c>
      <c r="F43" s="71" t="s">
        <v>297</v>
      </c>
      <c r="G43" s="70">
        <v>7774</v>
      </c>
      <c r="H43" s="70">
        <v>1010</v>
      </c>
      <c r="I43" s="71">
        <v>0.12992024697710317</v>
      </c>
      <c r="J43" s="70">
        <v>3217</v>
      </c>
      <c r="K43" s="70">
        <v>654</v>
      </c>
      <c r="L43" s="71">
        <v>0.20329499533727075</v>
      </c>
      <c r="M43" s="70">
        <v>3094</v>
      </c>
      <c r="N43" s="70">
        <v>457</v>
      </c>
      <c r="O43" s="71">
        <v>0.14770523594053006</v>
      </c>
      <c r="P43" s="70">
        <v>5414</v>
      </c>
      <c r="Q43" s="70">
        <v>906</v>
      </c>
      <c r="R43" s="71">
        <v>0.16734392316217214</v>
      </c>
      <c r="S43" s="70">
        <v>28821</v>
      </c>
      <c r="T43" s="70">
        <v>2529</v>
      </c>
      <c r="U43" s="71">
        <v>8.7748516706568122E-2</v>
      </c>
      <c r="V43" s="70">
        <v>31004</v>
      </c>
      <c r="W43" s="70">
        <v>2610</v>
      </c>
      <c r="X43" s="71">
        <v>8.4182686105018709E-2</v>
      </c>
      <c r="Y43" s="70">
        <v>30750</v>
      </c>
      <c r="Z43" s="70">
        <v>2753</v>
      </c>
      <c r="AA43" s="71">
        <v>8.9528455284552846E-2</v>
      </c>
      <c r="AB43" s="70">
        <v>8443</v>
      </c>
      <c r="AC43" s="70">
        <v>1106</v>
      </c>
      <c r="AD43" s="71">
        <v>0.13099609143669311</v>
      </c>
      <c r="AE43" s="70">
        <v>25181</v>
      </c>
      <c r="AF43" s="70">
        <v>3125</v>
      </c>
      <c r="AG43" s="71">
        <v>0.12410150510305389</v>
      </c>
      <c r="AH43" s="70">
        <v>30066</v>
      </c>
      <c r="AI43" s="70">
        <v>4618</v>
      </c>
      <c r="AJ43" s="71">
        <v>0.15359542340184926</v>
      </c>
      <c r="AK43" s="14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</row>
    <row r="44" spans="1:55" ht="15" customHeight="1" x14ac:dyDescent="0.3">
      <c r="A44" s="119" t="s">
        <v>102</v>
      </c>
      <c r="B44" s="14" t="s">
        <v>12</v>
      </c>
      <c r="C44" s="14" t="s">
        <v>321</v>
      </c>
      <c r="D44" s="70">
        <v>0</v>
      </c>
      <c r="E44" s="70">
        <v>0</v>
      </c>
      <c r="F44" s="71" t="s">
        <v>297</v>
      </c>
      <c r="G44" s="70">
        <v>0</v>
      </c>
      <c r="H44" s="70">
        <v>0</v>
      </c>
      <c r="I44" s="71" t="s">
        <v>297</v>
      </c>
      <c r="J44" s="70">
        <v>0</v>
      </c>
      <c r="K44" s="70">
        <v>0</v>
      </c>
      <c r="L44" s="71" t="s">
        <v>297</v>
      </c>
      <c r="M44" s="70">
        <v>0</v>
      </c>
      <c r="N44" s="70">
        <v>0</v>
      </c>
      <c r="O44" s="71" t="s">
        <v>297</v>
      </c>
      <c r="P44" s="70">
        <v>132509</v>
      </c>
      <c r="Q44" s="70">
        <v>5467</v>
      </c>
      <c r="R44" s="71">
        <v>4.1257574957172721E-2</v>
      </c>
      <c r="S44" s="70">
        <v>106463</v>
      </c>
      <c r="T44" s="70">
        <v>4001</v>
      </c>
      <c r="U44" s="71">
        <v>3.7581131472906079E-2</v>
      </c>
      <c r="V44" s="70">
        <v>85813</v>
      </c>
      <c r="W44" s="70">
        <v>2576</v>
      </c>
      <c r="X44" s="71">
        <v>3.0018761726078799E-2</v>
      </c>
      <c r="Y44" s="70">
        <v>386985</v>
      </c>
      <c r="Z44" s="70">
        <v>13577</v>
      </c>
      <c r="AA44" s="71">
        <v>3.5084047185291421E-2</v>
      </c>
      <c r="AB44" s="70">
        <v>428311</v>
      </c>
      <c r="AC44" s="70">
        <v>14912</v>
      </c>
      <c r="AD44" s="71">
        <v>3.4815823081826056E-2</v>
      </c>
      <c r="AE44" s="70">
        <v>286806</v>
      </c>
      <c r="AF44" s="70">
        <v>9522</v>
      </c>
      <c r="AG44" s="71">
        <v>3.320014225643815E-2</v>
      </c>
      <c r="AH44" s="70">
        <v>136825</v>
      </c>
      <c r="AI44" s="70">
        <v>6422</v>
      </c>
      <c r="AJ44" s="71">
        <v>4.6935866983372924E-2</v>
      </c>
      <c r="AK44" s="14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</row>
    <row r="45" spans="1:55" x14ac:dyDescent="0.3">
      <c r="A45" s="120" t="s">
        <v>10</v>
      </c>
      <c r="B45" s="14" t="s">
        <v>12</v>
      </c>
      <c r="C45" s="14" t="s">
        <v>321</v>
      </c>
      <c r="D45" s="70">
        <v>138762</v>
      </c>
      <c r="E45" s="70">
        <v>2013</v>
      </c>
      <c r="F45" s="71">
        <v>1.4506853461322263E-2</v>
      </c>
      <c r="G45" s="70">
        <v>221423</v>
      </c>
      <c r="H45" s="70">
        <v>3616</v>
      </c>
      <c r="I45" s="71">
        <v>1.6330733482971507E-2</v>
      </c>
      <c r="J45" s="70">
        <v>370285</v>
      </c>
      <c r="K45" s="70">
        <v>5245</v>
      </c>
      <c r="L45" s="71">
        <v>1.4164764978327504E-2</v>
      </c>
      <c r="M45" s="70">
        <v>235749</v>
      </c>
      <c r="N45" s="70">
        <v>4020</v>
      </c>
      <c r="O45" s="71">
        <v>1.7052034154969906E-2</v>
      </c>
      <c r="P45" s="70">
        <v>576829</v>
      </c>
      <c r="Q45" s="70">
        <v>10187</v>
      </c>
      <c r="R45" s="71">
        <v>1.7660346480499418E-2</v>
      </c>
      <c r="S45" s="70">
        <v>408447</v>
      </c>
      <c r="T45" s="70">
        <v>6570</v>
      </c>
      <c r="U45" s="71">
        <v>1.6085318290990018E-2</v>
      </c>
      <c r="V45" s="70">
        <v>258850</v>
      </c>
      <c r="W45" s="70">
        <v>3927</v>
      </c>
      <c r="X45" s="71">
        <v>1.5170948425729186E-2</v>
      </c>
      <c r="Y45" s="70">
        <v>498404</v>
      </c>
      <c r="Z45" s="70">
        <v>8515</v>
      </c>
      <c r="AA45" s="71">
        <v>1.7084533831991718E-2</v>
      </c>
      <c r="AB45" s="70">
        <v>635583</v>
      </c>
      <c r="AC45" s="70">
        <v>11668</v>
      </c>
      <c r="AD45" s="71">
        <v>1.8357948529145681E-2</v>
      </c>
      <c r="AE45" s="70">
        <v>787124</v>
      </c>
      <c r="AF45" s="70">
        <v>12981</v>
      </c>
      <c r="AG45" s="71">
        <v>1.6491683648319707E-2</v>
      </c>
      <c r="AH45" s="70">
        <v>401375</v>
      </c>
      <c r="AI45" s="70">
        <v>7291</v>
      </c>
      <c r="AJ45" s="71">
        <v>1.8165057614450326E-2</v>
      </c>
      <c r="AK45" s="14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</row>
    <row r="46" spans="1:55" ht="15" customHeight="1" x14ac:dyDescent="0.3">
      <c r="A46" s="120" t="s">
        <v>43</v>
      </c>
      <c r="B46" s="14" t="s">
        <v>12</v>
      </c>
      <c r="C46" s="14" t="s">
        <v>321</v>
      </c>
      <c r="D46" s="70">
        <v>0</v>
      </c>
      <c r="E46" s="70">
        <v>0</v>
      </c>
      <c r="F46" s="71" t="s">
        <v>297</v>
      </c>
      <c r="G46" s="70">
        <v>27665</v>
      </c>
      <c r="H46" s="70">
        <v>2990</v>
      </c>
      <c r="I46" s="71">
        <v>0.10807879992770648</v>
      </c>
      <c r="J46" s="70">
        <v>40248</v>
      </c>
      <c r="K46" s="70">
        <v>2974</v>
      </c>
      <c r="L46" s="71">
        <v>7.3891870403498316E-2</v>
      </c>
      <c r="M46" s="70">
        <v>52688</v>
      </c>
      <c r="N46" s="70">
        <v>3084</v>
      </c>
      <c r="O46" s="71">
        <v>5.8533252353477075E-2</v>
      </c>
      <c r="P46" s="70">
        <v>60612</v>
      </c>
      <c r="Q46" s="70">
        <v>4146</v>
      </c>
      <c r="R46" s="71">
        <v>6.8402296574935656E-2</v>
      </c>
      <c r="S46" s="70">
        <v>101471</v>
      </c>
      <c r="T46" s="70">
        <v>4920</v>
      </c>
      <c r="U46" s="71">
        <v>4.848675976387342E-2</v>
      </c>
      <c r="V46" s="70">
        <v>83239</v>
      </c>
      <c r="W46" s="70">
        <v>6587</v>
      </c>
      <c r="X46" s="71">
        <v>7.913357921166761E-2</v>
      </c>
      <c r="Y46" s="70">
        <v>129311</v>
      </c>
      <c r="Z46" s="70">
        <v>6548</v>
      </c>
      <c r="AA46" s="71">
        <v>5.0637610102775482E-2</v>
      </c>
      <c r="AB46" s="70">
        <v>0</v>
      </c>
      <c r="AC46" s="70">
        <v>0</v>
      </c>
      <c r="AD46" s="71" t="s">
        <v>297</v>
      </c>
      <c r="AE46" s="70">
        <v>169649</v>
      </c>
      <c r="AF46" s="70">
        <v>10609</v>
      </c>
      <c r="AG46" s="71">
        <v>6.2534998732677469E-2</v>
      </c>
      <c r="AH46" s="70">
        <v>115763</v>
      </c>
      <c r="AI46" s="70">
        <v>7633</v>
      </c>
      <c r="AJ46" s="71">
        <v>6.5936439104031519E-2</v>
      </c>
      <c r="AK46" s="14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</row>
    <row r="47" spans="1:55" ht="15" customHeight="1" x14ac:dyDescent="0.3">
      <c r="A47" s="120" t="s">
        <v>117</v>
      </c>
      <c r="B47" s="14" t="s">
        <v>12</v>
      </c>
      <c r="C47" s="14" t="s">
        <v>321</v>
      </c>
      <c r="D47" s="70">
        <v>521</v>
      </c>
      <c r="E47" s="70">
        <v>197</v>
      </c>
      <c r="F47" s="71">
        <v>0.3781190019193858</v>
      </c>
      <c r="G47" s="70">
        <v>104</v>
      </c>
      <c r="H47" s="70">
        <v>46</v>
      </c>
      <c r="I47" s="71">
        <v>0.44230769230769229</v>
      </c>
      <c r="J47" s="70">
        <v>26</v>
      </c>
      <c r="K47" s="70">
        <v>11</v>
      </c>
      <c r="L47" s="71">
        <v>0.42307692307692307</v>
      </c>
      <c r="M47" s="70">
        <v>1020</v>
      </c>
      <c r="N47" s="70">
        <v>489</v>
      </c>
      <c r="O47" s="71">
        <v>0.47941176470588237</v>
      </c>
      <c r="P47" s="70">
        <v>143</v>
      </c>
      <c r="Q47" s="70">
        <v>84</v>
      </c>
      <c r="R47" s="71">
        <v>0.58741258741258739</v>
      </c>
      <c r="S47" s="70">
        <v>45</v>
      </c>
      <c r="T47" s="70">
        <v>18</v>
      </c>
      <c r="U47" s="71">
        <v>0.4</v>
      </c>
      <c r="V47" s="70">
        <v>949</v>
      </c>
      <c r="W47" s="70">
        <v>396</v>
      </c>
      <c r="X47" s="71">
        <v>0.41728134878819811</v>
      </c>
      <c r="Y47" s="70">
        <v>526</v>
      </c>
      <c r="Z47" s="70">
        <v>191</v>
      </c>
      <c r="AA47" s="71">
        <v>0.36311787072243346</v>
      </c>
      <c r="AB47" s="70">
        <v>539</v>
      </c>
      <c r="AC47" s="70">
        <v>233</v>
      </c>
      <c r="AD47" s="71">
        <v>0.43228200371057512</v>
      </c>
      <c r="AE47" s="70">
        <v>7670</v>
      </c>
      <c r="AF47" s="70">
        <v>20933</v>
      </c>
      <c r="AG47" s="71">
        <v>2.7292046936114733</v>
      </c>
      <c r="AH47" s="70">
        <v>2210</v>
      </c>
      <c r="AI47" s="70">
        <v>2670</v>
      </c>
      <c r="AJ47" s="71">
        <v>1.2081447963800904</v>
      </c>
      <c r="AK47" s="14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</row>
    <row r="48" spans="1:55" ht="15" customHeight="1" x14ac:dyDescent="0.3">
      <c r="A48" s="119" t="s">
        <v>44</v>
      </c>
      <c r="B48" s="14" t="s">
        <v>12</v>
      </c>
      <c r="C48" s="14" t="s">
        <v>321</v>
      </c>
      <c r="D48" s="70">
        <v>17543</v>
      </c>
      <c r="E48" s="70">
        <v>1044</v>
      </c>
      <c r="F48" s="71">
        <v>5.9510916034885709E-2</v>
      </c>
      <c r="G48" s="70">
        <v>71189</v>
      </c>
      <c r="H48" s="70">
        <v>1908</v>
      </c>
      <c r="I48" s="71">
        <v>2.6801893550969954E-2</v>
      </c>
      <c r="J48" s="70">
        <v>76875</v>
      </c>
      <c r="K48" s="70">
        <v>1575</v>
      </c>
      <c r="L48" s="71">
        <v>2.0487804878048781E-2</v>
      </c>
      <c r="M48" s="70">
        <v>146424</v>
      </c>
      <c r="N48" s="70">
        <v>2649</v>
      </c>
      <c r="O48" s="71">
        <v>1.8091296508769054E-2</v>
      </c>
      <c r="P48" s="70">
        <v>94133</v>
      </c>
      <c r="Q48" s="70">
        <v>2349</v>
      </c>
      <c r="R48" s="71">
        <v>2.4954054369880914E-2</v>
      </c>
      <c r="S48" s="70">
        <v>125996</v>
      </c>
      <c r="T48" s="70">
        <v>3572</v>
      </c>
      <c r="U48" s="71">
        <v>2.8350106352582623E-2</v>
      </c>
      <c r="V48" s="70">
        <v>59651</v>
      </c>
      <c r="W48" s="70">
        <v>1620</v>
      </c>
      <c r="X48" s="71">
        <v>2.7157968852156711E-2</v>
      </c>
      <c r="Y48" s="70">
        <v>49686</v>
      </c>
      <c r="Z48" s="70">
        <v>1423</v>
      </c>
      <c r="AA48" s="71">
        <v>2.863985831018798E-2</v>
      </c>
      <c r="AB48" s="70">
        <v>165736</v>
      </c>
      <c r="AC48" s="70">
        <v>3990</v>
      </c>
      <c r="AD48" s="71">
        <v>2.4074431626200706E-2</v>
      </c>
      <c r="AE48" s="70">
        <v>131976</v>
      </c>
      <c r="AF48" s="70">
        <v>2733</v>
      </c>
      <c r="AG48" s="71">
        <v>2.0708310601927623E-2</v>
      </c>
      <c r="AH48" s="70">
        <v>135707</v>
      </c>
      <c r="AI48" s="70">
        <v>3441</v>
      </c>
      <c r="AJ48" s="71">
        <v>2.5356098064211869E-2</v>
      </c>
      <c r="AK48" s="14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</row>
    <row r="49" spans="1:55" ht="15" customHeight="1" x14ac:dyDescent="0.3">
      <c r="A49" s="120" t="s">
        <v>72</v>
      </c>
      <c r="B49" s="14" t="s">
        <v>12</v>
      </c>
      <c r="C49" s="14" t="s">
        <v>321</v>
      </c>
      <c r="D49" s="70">
        <v>2861488</v>
      </c>
      <c r="E49" s="70">
        <v>14375</v>
      </c>
      <c r="F49" s="71">
        <v>5.0236100937693954E-3</v>
      </c>
      <c r="G49" s="70">
        <v>4007985</v>
      </c>
      <c r="H49" s="70">
        <v>19619</v>
      </c>
      <c r="I49" s="71">
        <v>4.8949783993702568E-3</v>
      </c>
      <c r="J49" s="70">
        <v>6016933</v>
      </c>
      <c r="K49" s="70">
        <v>26379</v>
      </c>
      <c r="L49" s="71">
        <v>4.3841272621782564E-3</v>
      </c>
      <c r="M49" s="70">
        <v>5345198</v>
      </c>
      <c r="N49" s="70">
        <v>25025</v>
      </c>
      <c r="O49" s="71">
        <v>4.6817723122698166E-3</v>
      </c>
      <c r="P49" s="70">
        <v>8236156</v>
      </c>
      <c r="Q49" s="70">
        <v>37799</v>
      </c>
      <c r="R49" s="71">
        <v>4.5893982581194431E-3</v>
      </c>
      <c r="S49" s="70">
        <v>2892695</v>
      </c>
      <c r="T49" s="70">
        <v>13911</v>
      </c>
      <c r="U49" s="71">
        <v>4.8090102827985665E-3</v>
      </c>
      <c r="V49" s="70">
        <v>5076058</v>
      </c>
      <c r="W49" s="70">
        <v>24814</v>
      </c>
      <c r="X49" s="71">
        <v>4.888439020988334E-3</v>
      </c>
      <c r="Y49" s="70">
        <v>9319498</v>
      </c>
      <c r="Z49" s="70">
        <v>43624</v>
      </c>
      <c r="AA49" s="71">
        <v>4.6809388230996994E-3</v>
      </c>
      <c r="AB49" s="70">
        <v>6640062</v>
      </c>
      <c r="AC49" s="70">
        <v>29042</v>
      </c>
      <c r="AD49" s="71">
        <v>4.3737543414504266E-3</v>
      </c>
      <c r="AE49" s="70">
        <v>9014317</v>
      </c>
      <c r="AF49" s="70">
        <v>46336</v>
      </c>
      <c r="AG49" s="71">
        <v>5.1402674212588711E-3</v>
      </c>
      <c r="AH49" s="70">
        <v>9217689</v>
      </c>
      <c r="AI49" s="70">
        <v>49345</v>
      </c>
      <c r="AJ49" s="71">
        <v>5.3532940848839659E-3</v>
      </c>
      <c r="AK49" s="14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</row>
    <row r="50" spans="1:55" ht="15" customHeight="1" x14ac:dyDescent="0.3">
      <c r="A50" s="120" t="s">
        <v>247</v>
      </c>
      <c r="B50" s="14" t="s">
        <v>12</v>
      </c>
      <c r="C50" s="14" t="s">
        <v>321</v>
      </c>
      <c r="D50" s="70">
        <v>1230878</v>
      </c>
      <c r="E50" s="70">
        <v>69086</v>
      </c>
      <c r="F50" s="71">
        <v>5.6127414739722374E-2</v>
      </c>
      <c r="G50" s="70">
        <v>0</v>
      </c>
      <c r="H50" s="70">
        <v>0</v>
      </c>
      <c r="I50" s="71" t="s">
        <v>297</v>
      </c>
      <c r="J50" s="70">
        <v>0</v>
      </c>
      <c r="K50" s="70">
        <v>0</v>
      </c>
      <c r="L50" s="71" t="s">
        <v>297</v>
      </c>
      <c r="M50" s="70">
        <v>0</v>
      </c>
      <c r="N50" s="70">
        <v>0</v>
      </c>
      <c r="O50" s="71" t="s">
        <v>297</v>
      </c>
      <c r="P50" s="70">
        <v>0</v>
      </c>
      <c r="Q50" s="70">
        <v>0</v>
      </c>
      <c r="R50" s="71" t="s">
        <v>297</v>
      </c>
      <c r="S50" s="70">
        <v>0</v>
      </c>
      <c r="T50" s="70">
        <v>0</v>
      </c>
      <c r="U50" s="71" t="s">
        <v>297</v>
      </c>
      <c r="V50" s="70">
        <v>0</v>
      </c>
      <c r="W50" s="70">
        <v>0</v>
      </c>
      <c r="X50" s="71" t="s">
        <v>297</v>
      </c>
      <c r="Y50" s="70">
        <v>0</v>
      </c>
      <c r="Z50" s="70">
        <v>0</v>
      </c>
      <c r="AA50" s="71" t="s">
        <v>297</v>
      </c>
      <c r="AB50" s="70">
        <v>0</v>
      </c>
      <c r="AC50" s="70">
        <v>0</v>
      </c>
      <c r="AD50" s="71" t="s">
        <v>297</v>
      </c>
      <c r="AE50" s="70">
        <v>0</v>
      </c>
      <c r="AF50" s="70">
        <v>0</v>
      </c>
      <c r="AG50" s="71" t="s">
        <v>297</v>
      </c>
      <c r="AH50" s="70">
        <v>0</v>
      </c>
      <c r="AI50" s="70">
        <v>0</v>
      </c>
      <c r="AJ50" s="71" t="s">
        <v>297</v>
      </c>
      <c r="AK50" s="14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</row>
    <row r="51" spans="1:55" ht="15" customHeight="1" x14ac:dyDescent="0.3">
      <c r="A51" s="120" t="s">
        <v>248</v>
      </c>
      <c r="B51" s="14" t="s">
        <v>12</v>
      </c>
      <c r="C51" s="14" t="s">
        <v>321</v>
      </c>
      <c r="D51" s="70">
        <v>1462</v>
      </c>
      <c r="E51" s="70">
        <v>1025</v>
      </c>
      <c r="F51" s="71">
        <v>0.70109439124487005</v>
      </c>
      <c r="G51" s="70">
        <v>0</v>
      </c>
      <c r="H51" s="70">
        <v>0</v>
      </c>
      <c r="I51" s="71" t="s">
        <v>297</v>
      </c>
      <c r="J51" s="70">
        <v>0</v>
      </c>
      <c r="K51" s="70">
        <v>0</v>
      </c>
      <c r="L51" s="71" t="s">
        <v>297</v>
      </c>
      <c r="M51" s="70">
        <v>0</v>
      </c>
      <c r="N51" s="70">
        <v>0</v>
      </c>
      <c r="O51" s="71" t="s">
        <v>297</v>
      </c>
      <c r="P51" s="70">
        <v>0</v>
      </c>
      <c r="Q51" s="70">
        <v>0</v>
      </c>
      <c r="R51" s="71" t="s">
        <v>297</v>
      </c>
      <c r="S51" s="70">
        <v>0</v>
      </c>
      <c r="T51" s="70">
        <v>0</v>
      </c>
      <c r="U51" s="71" t="s">
        <v>297</v>
      </c>
      <c r="V51" s="70">
        <v>0</v>
      </c>
      <c r="W51" s="70">
        <v>0</v>
      </c>
      <c r="X51" s="71" t="s">
        <v>297</v>
      </c>
      <c r="Y51" s="70">
        <v>0</v>
      </c>
      <c r="Z51" s="70">
        <v>0</v>
      </c>
      <c r="AA51" s="71" t="s">
        <v>297</v>
      </c>
      <c r="AB51" s="70">
        <v>0</v>
      </c>
      <c r="AC51" s="70">
        <v>0</v>
      </c>
      <c r="AD51" s="71" t="s">
        <v>297</v>
      </c>
      <c r="AE51" s="70">
        <v>0</v>
      </c>
      <c r="AF51" s="70">
        <v>0</v>
      </c>
      <c r="AG51" s="71" t="s">
        <v>297</v>
      </c>
      <c r="AH51" s="70">
        <v>0</v>
      </c>
      <c r="AI51" s="70">
        <v>0</v>
      </c>
      <c r="AJ51" s="71" t="s">
        <v>297</v>
      </c>
      <c r="AK51" s="14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</row>
    <row r="52" spans="1:55" ht="15" customHeight="1" x14ac:dyDescent="0.3">
      <c r="A52" s="120" t="s">
        <v>249</v>
      </c>
      <c r="B52" s="14" t="s">
        <v>12</v>
      </c>
      <c r="C52" s="14" t="s">
        <v>321</v>
      </c>
      <c r="D52" s="70">
        <v>21670</v>
      </c>
      <c r="E52" s="70">
        <v>3547</v>
      </c>
      <c r="F52" s="71">
        <v>0.16368251038301801</v>
      </c>
      <c r="G52" s="70">
        <v>0</v>
      </c>
      <c r="H52" s="70">
        <v>0</v>
      </c>
      <c r="I52" s="71" t="s">
        <v>297</v>
      </c>
      <c r="J52" s="70">
        <v>0</v>
      </c>
      <c r="K52" s="70">
        <v>0</v>
      </c>
      <c r="L52" s="71" t="s">
        <v>297</v>
      </c>
      <c r="M52" s="70">
        <v>0</v>
      </c>
      <c r="N52" s="70">
        <v>0</v>
      </c>
      <c r="O52" s="71" t="s">
        <v>297</v>
      </c>
      <c r="P52" s="70">
        <v>0</v>
      </c>
      <c r="Q52" s="70">
        <v>0</v>
      </c>
      <c r="R52" s="71" t="s">
        <v>297</v>
      </c>
      <c r="S52" s="70">
        <v>0</v>
      </c>
      <c r="T52" s="70">
        <v>0</v>
      </c>
      <c r="U52" s="71" t="s">
        <v>297</v>
      </c>
      <c r="V52" s="70">
        <v>0</v>
      </c>
      <c r="W52" s="70">
        <v>0</v>
      </c>
      <c r="X52" s="71" t="s">
        <v>297</v>
      </c>
      <c r="Y52" s="70">
        <v>0</v>
      </c>
      <c r="Z52" s="70">
        <v>0</v>
      </c>
      <c r="AA52" s="71" t="s">
        <v>297</v>
      </c>
      <c r="AB52" s="70">
        <v>0</v>
      </c>
      <c r="AC52" s="70">
        <v>0</v>
      </c>
      <c r="AD52" s="71" t="s">
        <v>297</v>
      </c>
      <c r="AE52" s="70">
        <v>0</v>
      </c>
      <c r="AF52" s="70">
        <v>0</v>
      </c>
      <c r="AG52" s="71" t="s">
        <v>297</v>
      </c>
      <c r="AH52" s="70">
        <v>0</v>
      </c>
      <c r="AI52" s="70">
        <v>0</v>
      </c>
      <c r="AJ52" s="71" t="s">
        <v>297</v>
      </c>
      <c r="AK52" s="14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</row>
    <row r="53" spans="1:55" ht="15" customHeight="1" x14ac:dyDescent="0.3">
      <c r="A53" s="120" t="s">
        <v>178</v>
      </c>
      <c r="B53" s="14" t="s">
        <v>12</v>
      </c>
      <c r="C53" s="14" t="s">
        <v>321</v>
      </c>
      <c r="D53" s="70">
        <v>2255</v>
      </c>
      <c r="E53" s="70">
        <v>110</v>
      </c>
      <c r="F53" s="71">
        <v>4.878048780487805E-2</v>
      </c>
      <c r="G53" s="70">
        <v>5480</v>
      </c>
      <c r="H53" s="70">
        <v>270</v>
      </c>
      <c r="I53" s="71">
        <v>4.9270072992700732E-2</v>
      </c>
      <c r="J53" s="70">
        <v>5577</v>
      </c>
      <c r="K53" s="70">
        <v>308</v>
      </c>
      <c r="L53" s="71">
        <v>5.5226824457593686E-2</v>
      </c>
      <c r="M53" s="70">
        <v>4939</v>
      </c>
      <c r="N53" s="70">
        <v>224</v>
      </c>
      <c r="O53" s="71">
        <v>4.5353310386717957E-2</v>
      </c>
      <c r="P53" s="70">
        <v>8814</v>
      </c>
      <c r="Q53" s="70">
        <v>458</v>
      </c>
      <c r="R53" s="71">
        <v>5.1962786476060813E-2</v>
      </c>
      <c r="S53" s="70">
        <v>8333</v>
      </c>
      <c r="T53" s="70">
        <v>512</v>
      </c>
      <c r="U53" s="71">
        <v>6.1442457698307931E-2</v>
      </c>
      <c r="V53" s="70">
        <v>0</v>
      </c>
      <c r="W53" s="70">
        <v>0</v>
      </c>
      <c r="X53" s="71" t="s">
        <v>297</v>
      </c>
      <c r="Y53" s="70">
        <v>0</v>
      </c>
      <c r="Z53" s="70">
        <v>0</v>
      </c>
      <c r="AA53" s="71" t="s">
        <v>297</v>
      </c>
      <c r="AB53" s="70">
        <v>0</v>
      </c>
      <c r="AC53" s="70">
        <v>0</v>
      </c>
      <c r="AD53" s="71" t="s">
        <v>297</v>
      </c>
      <c r="AE53" s="70">
        <v>19721</v>
      </c>
      <c r="AF53" s="70">
        <v>901</v>
      </c>
      <c r="AG53" s="71">
        <v>4.5687338370265201E-2</v>
      </c>
      <c r="AH53" s="70">
        <v>16952</v>
      </c>
      <c r="AI53" s="70">
        <v>1302</v>
      </c>
      <c r="AJ53" s="71">
        <v>7.6805096743747053E-2</v>
      </c>
      <c r="AK53" s="14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</row>
    <row r="54" spans="1:55" ht="15.6" customHeight="1" x14ac:dyDescent="0.3">
      <c r="A54" s="120" t="s">
        <v>28</v>
      </c>
      <c r="B54" s="14" t="s">
        <v>12</v>
      </c>
      <c r="C54" s="14" t="s">
        <v>321</v>
      </c>
      <c r="D54" s="70">
        <v>856401</v>
      </c>
      <c r="E54" s="70">
        <v>6210</v>
      </c>
      <c r="F54" s="71">
        <v>7.2512759793601361E-3</v>
      </c>
      <c r="G54" s="70">
        <v>2403889</v>
      </c>
      <c r="H54" s="70">
        <v>23609</v>
      </c>
      <c r="I54" s="71">
        <v>9.8211689474846792E-3</v>
      </c>
      <c r="J54" s="70">
        <v>2098433</v>
      </c>
      <c r="K54" s="70">
        <v>24244</v>
      </c>
      <c r="L54" s="71">
        <v>1.1553382929071359E-2</v>
      </c>
      <c r="M54" s="70">
        <v>1453512</v>
      </c>
      <c r="N54" s="70">
        <v>12702</v>
      </c>
      <c r="O54" s="71">
        <v>8.7388339415154469E-3</v>
      </c>
      <c r="P54" s="70">
        <v>1520908</v>
      </c>
      <c r="Q54" s="70">
        <v>14868</v>
      </c>
      <c r="R54" s="71">
        <v>9.7757392294602966E-3</v>
      </c>
      <c r="S54" s="70">
        <v>844411</v>
      </c>
      <c r="T54" s="70">
        <v>8226</v>
      </c>
      <c r="U54" s="71">
        <v>9.7417016121296388E-3</v>
      </c>
      <c r="V54" s="70">
        <v>713154</v>
      </c>
      <c r="W54" s="70">
        <v>6236</v>
      </c>
      <c r="X54" s="71">
        <v>8.7442543966660784E-3</v>
      </c>
      <c r="Y54" s="70">
        <v>997159</v>
      </c>
      <c r="Z54" s="70">
        <v>7986</v>
      </c>
      <c r="AA54" s="71">
        <v>8.0087528668948485E-3</v>
      </c>
      <c r="AB54" s="70">
        <v>1033928</v>
      </c>
      <c r="AC54" s="70">
        <v>8243</v>
      </c>
      <c r="AD54" s="71">
        <v>7.9725087240117305E-3</v>
      </c>
      <c r="AE54" s="70">
        <v>1079052</v>
      </c>
      <c r="AF54" s="70">
        <v>10827</v>
      </c>
      <c r="AG54" s="71">
        <v>1.0033807453208927E-2</v>
      </c>
      <c r="AH54" s="70">
        <v>1211964</v>
      </c>
      <c r="AI54" s="70">
        <v>16498</v>
      </c>
      <c r="AJ54" s="71">
        <v>1.3612615556237644E-2</v>
      </c>
      <c r="AK54" s="14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</row>
    <row r="55" spans="1:55" x14ac:dyDescent="0.3">
      <c r="A55" s="119" t="s">
        <v>298</v>
      </c>
      <c r="B55" s="14" t="s">
        <v>12</v>
      </c>
      <c r="C55" s="14" t="s">
        <v>321</v>
      </c>
      <c r="D55" s="70">
        <v>4244</v>
      </c>
      <c r="E55" s="70">
        <v>134</v>
      </c>
      <c r="F55" s="71">
        <v>3.157398680490104E-2</v>
      </c>
      <c r="G55" s="70">
        <v>8769</v>
      </c>
      <c r="H55" s="70">
        <v>164</v>
      </c>
      <c r="I55" s="71">
        <v>1.8702246550347815E-2</v>
      </c>
      <c r="J55" s="70">
        <v>676</v>
      </c>
      <c r="K55" s="70">
        <v>11</v>
      </c>
      <c r="L55" s="71">
        <v>1.6272189349112426E-2</v>
      </c>
      <c r="M55" s="70">
        <v>0</v>
      </c>
      <c r="N55" s="70">
        <v>0</v>
      </c>
      <c r="O55" s="71" t="s">
        <v>297</v>
      </c>
      <c r="P55" s="70">
        <v>5382</v>
      </c>
      <c r="Q55" s="70">
        <v>142</v>
      </c>
      <c r="R55" s="71">
        <v>2.6384243775548124E-2</v>
      </c>
      <c r="S55" s="70">
        <v>3796</v>
      </c>
      <c r="T55" s="70">
        <v>98</v>
      </c>
      <c r="U55" s="71">
        <v>2.5816649104320338E-2</v>
      </c>
      <c r="V55" s="70">
        <v>3621</v>
      </c>
      <c r="W55" s="70">
        <v>87</v>
      </c>
      <c r="X55" s="71">
        <v>2.4026512013256007E-2</v>
      </c>
      <c r="Y55" s="70">
        <v>14690</v>
      </c>
      <c r="Z55" s="70">
        <v>354</v>
      </c>
      <c r="AA55" s="71">
        <v>2.4098025867937373E-2</v>
      </c>
      <c r="AB55" s="70">
        <v>5187</v>
      </c>
      <c r="AC55" s="70">
        <v>186</v>
      </c>
      <c r="AD55" s="71">
        <v>3.5858877964141125E-2</v>
      </c>
      <c r="AE55" s="70">
        <v>13832</v>
      </c>
      <c r="AF55" s="70">
        <v>621</v>
      </c>
      <c r="AG55" s="71">
        <v>4.489589358010411E-2</v>
      </c>
      <c r="AH55" s="70">
        <v>1066</v>
      </c>
      <c r="AI55" s="70">
        <v>36</v>
      </c>
      <c r="AJ55" s="71">
        <v>3.3771106941838651E-2</v>
      </c>
      <c r="AK55" s="14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</row>
    <row r="56" spans="1:55" ht="15" customHeight="1" x14ac:dyDescent="0.3">
      <c r="A56" s="119" t="s">
        <v>73</v>
      </c>
      <c r="B56" s="14" t="s">
        <v>12</v>
      </c>
      <c r="C56" s="14" t="s">
        <v>321</v>
      </c>
      <c r="D56" s="70">
        <v>0</v>
      </c>
      <c r="E56" s="70">
        <v>0</v>
      </c>
      <c r="F56" s="71" t="s">
        <v>297</v>
      </c>
      <c r="G56" s="70">
        <v>0</v>
      </c>
      <c r="H56" s="70">
        <v>0</v>
      </c>
      <c r="I56" s="71" t="s">
        <v>297</v>
      </c>
      <c r="J56" s="70">
        <v>0</v>
      </c>
      <c r="K56" s="70">
        <v>0</v>
      </c>
      <c r="L56" s="71" t="s">
        <v>297</v>
      </c>
      <c r="M56" s="70">
        <v>0</v>
      </c>
      <c r="N56" s="70">
        <v>0</v>
      </c>
      <c r="O56" s="71" t="s">
        <v>297</v>
      </c>
      <c r="P56" s="70">
        <v>0</v>
      </c>
      <c r="Q56" s="70">
        <v>0</v>
      </c>
      <c r="R56" s="71" t="s">
        <v>297</v>
      </c>
      <c r="S56" s="70">
        <v>169</v>
      </c>
      <c r="T56" s="70">
        <v>630</v>
      </c>
      <c r="U56" s="71">
        <v>3.7278106508875739</v>
      </c>
      <c r="V56" s="70">
        <v>69</v>
      </c>
      <c r="W56" s="70">
        <v>208</v>
      </c>
      <c r="X56" s="71">
        <v>3.0144927536231885</v>
      </c>
      <c r="Y56" s="70">
        <v>0</v>
      </c>
      <c r="Z56" s="70">
        <v>0</v>
      </c>
      <c r="AA56" s="71" t="s">
        <v>297</v>
      </c>
      <c r="AB56" s="70">
        <v>130</v>
      </c>
      <c r="AC56" s="70">
        <v>323</v>
      </c>
      <c r="AD56" s="71">
        <v>2.4846153846153847</v>
      </c>
      <c r="AE56" s="70">
        <v>312</v>
      </c>
      <c r="AF56" s="70">
        <v>851</v>
      </c>
      <c r="AG56" s="71">
        <v>2.7275641025641026</v>
      </c>
      <c r="AH56" s="70">
        <v>481</v>
      </c>
      <c r="AI56" s="70">
        <v>493</v>
      </c>
      <c r="AJ56" s="71">
        <v>1.0249480249480249</v>
      </c>
      <c r="AM56" s="29"/>
      <c r="AN56" s="29"/>
      <c r="AO56" s="29"/>
      <c r="AP56" s="29"/>
      <c r="AQ56" s="29"/>
      <c r="AR56" s="39"/>
      <c r="AS56" s="1"/>
      <c r="AT56" s="1"/>
      <c r="AV56" s="29"/>
      <c r="AW56" s="29"/>
      <c r="AX56" s="29"/>
      <c r="AY56" s="29"/>
      <c r="AZ56" s="29"/>
      <c r="BA56" s="29"/>
      <c r="BB56" s="29"/>
      <c r="BC56" s="29"/>
    </row>
    <row r="57" spans="1:55" ht="15" customHeight="1" x14ac:dyDescent="0.3">
      <c r="A57" s="120" t="s">
        <v>103</v>
      </c>
      <c r="B57" s="14" t="s">
        <v>12</v>
      </c>
      <c r="C57" s="14" t="s">
        <v>321</v>
      </c>
      <c r="D57" s="70">
        <v>0</v>
      </c>
      <c r="E57" s="70">
        <v>0</v>
      </c>
      <c r="F57" s="71" t="s">
        <v>297</v>
      </c>
      <c r="G57" s="70">
        <v>0</v>
      </c>
      <c r="H57" s="70">
        <v>0</v>
      </c>
      <c r="I57" s="71" t="s">
        <v>297</v>
      </c>
      <c r="J57" s="70">
        <v>0</v>
      </c>
      <c r="K57" s="70">
        <v>0</v>
      </c>
      <c r="L57" s="71" t="s">
        <v>297</v>
      </c>
      <c r="M57" s="70">
        <v>0</v>
      </c>
      <c r="N57" s="70">
        <v>0</v>
      </c>
      <c r="O57" s="71" t="s">
        <v>297</v>
      </c>
      <c r="P57" s="70">
        <v>66319</v>
      </c>
      <c r="Q57" s="70">
        <v>1130</v>
      </c>
      <c r="R57" s="71">
        <v>1.7038857642606191E-2</v>
      </c>
      <c r="S57" s="70">
        <v>5044</v>
      </c>
      <c r="T57" s="70">
        <v>2749</v>
      </c>
      <c r="U57" s="71">
        <v>0.54500396510705784</v>
      </c>
      <c r="V57" s="70">
        <v>3679</v>
      </c>
      <c r="W57" s="70">
        <v>1745</v>
      </c>
      <c r="X57" s="71">
        <v>0.47431367219353088</v>
      </c>
      <c r="Y57" s="70">
        <v>0</v>
      </c>
      <c r="Z57" s="70">
        <v>0</v>
      </c>
      <c r="AA57" s="71" t="s">
        <v>297</v>
      </c>
      <c r="AB57" s="70">
        <v>27183</v>
      </c>
      <c r="AC57" s="70">
        <v>12656</v>
      </c>
      <c r="AD57" s="71">
        <v>0.46558510833977118</v>
      </c>
      <c r="AE57" s="70">
        <v>8372</v>
      </c>
      <c r="AF57" s="70">
        <v>2387</v>
      </c>
      <c r="AG57" s="71">
        <v>0.28511705685618727</v>
      </c>
      <c r="AH57" s="70">
        <v>26091</v>
      </c>
      <c r="AI57" s="70">
        <v>10547</v>
      </c>
      <c r="AJ57" s="71">
        <v>0.40423900962017556</v>
      </c>
      <c r="AK57" s="14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</row>
    <row r="58" spans="1:55" ht="15" customHeight="1" x14ac:dyDescent="0.3">
      <c r="A58" s="119" t="s">
        <v>182</v>
      </c>
      <c r="B58" s="14" t="s">
        <v>12</v>
      </c>
      <c r="C58" s="14" t="s">
        <v>321</v>
      </c>
      <c r="D58" s="70">
        <v>0</v>
      </c>
      <c r="E58" s="70">
        <v>0</v>
      </c>
      <c r="F58" s="71" t="s">
        <v>297</v>
      </c>
      <c r="G58" s="70">
        <v>0</v>
      </c>
      <c r="H58" s="70">
        <v>0</v>
      </c>
      <c r="I58" s="71" t="s">
        <v>297</v>
      </c>
      <c r="J58" s="70">
        <v>0</v>
      </c>
      <c r="K58" s="70">
        <v>0</v>
      </c>
      <c r="L58" s="71" t="s">
        <v>297</v>
      </c>
      <c r="M58" s="70">
        <v>0</v>
      </c>
      <c r="N58" s="70">
        <v>0</v>
      </c>
      <c r="O58" s="71" t="s">
        <v>297</v>
      </c>
      <c r="P58" s="70">
        <v>0</v>
      </c>
      <c r="Q58" s="70">
        <v>0</v>
      </c>
      <c r="R58" s="71" t="s">
        <v>297</v>
      </c>
      <c r="S58" s="70">
        <v>0</v>
      </c>
      <c r="T58" s="70">
        <v>0</v>
      </c>
      <c r="U58" s="71" t="s">
        <v>297</v>
      </c>
      <c r="V58" s="70">
        <v>0</v>
      </c>
      <c r="W58" s="70">
        <v>0</v>
      </c>
      <c r="X58" s="71" t="s">
        <v>297</v>
      </c>
      <c r="Y58" s="70">
        <v>0</v>
      </c>
      <c r="Z58" s="70">
        <v>0</v>
      </c>
      <c r="AA58" s="71" t="s">
        <v>297</v>
      </c>
      <c r="AB58" s="70">
        <v>0</v>
      </c>
      <c r="AC58" s="70">
        <v>0</v>
      </c>
      <c r="AD58" s="71" t="s">
        <v>297</v>
      </c>
      <c r="AE58" s="70">
        <v>3159</v>
      </c>
      <c r="AF58" s="70">
        <v>8366</v>
      </c>
      <c r="AG58" s="71">
        <v>2.6483064260842037</v>
      </c>
      <c r="AH58" s="70">
        <v>2028</v>
      </c>
      <c r="AI58" s="70">
        <v>7302</v>
      </c>
      <c r="AJ58" s="71">
        <v>3.6005917159763312</v>
      </c>
      <c r="AK58" s="14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</row>
    <row r="59" spans="1:55" ht="15" customHeight="1" x14ac:dyDescent="0.3">
      <c r="A59" s="120" t="s">
        <v>49</v>
      </c>
      <c r="B59" s="14" t="s">
        <v>12</v>
      </c>
      <c r="C59" s="14" t="s">
        <v>321</v>
      </c>
      <c r="D59" s="70">
        <v>279</v>
      </c>
      <c r="E59" s="70">
        <v>515</v>
      </c>
      <c r="F59" s="71">
        <v>1.8458781362007168</v>
      </c>
      <c r="G59" s="70">
        <v>4830</v>
      </c>
      <c r="H59" s="70">
        <v>1630</v>
      </c>
      <c r="I59" s="71">
        <v>0.33747412008281574</v>
      </c>
      <c r="J59" s="70">
        <v>2002</v>
      </c>
      <c r="K59" s="70">
        <v>522</v>
      </c>
      <c r="L59" s="71">
        <v>0.26073926073926074</v>
      </c>
      <c r="M59" s="70">
        <v>1241</v>
      </c>
      <c r="N59" s="70">
        <v>224</v>
      </c>
      <c r="O59" s="71">
        <v>0.18049959709911362</v>
      </c>
      <c r="P59" s="70">
        <v>2678</v>
      </c>
      <c r="Q59" s="70">
        <v>817</v>
      </c>
      <c r="R59" s="71">
        <v>0.30507841672890218</v>
      </c>
      <c r="S59" s="70">
        <v>3568</v>
      </c>
      <c r="T59" s="70">
        <v>2364</v>
      </c>
      <c r="U59" s="71">
        <v>0.66255605381165916</v>
      </c>
      <c r="V59" s="70">
        <v>2060</v>
      </c>
      <c r="W59" s="70">
        <v>616</v>
      </c>
      <c r="X59" s="71">
        <v>0.29902912621359223</v>
      </c>
      <c r="Y59" s="70">
        <v>3702</v>
      </c>
      <c r="Z59" s="70">
        <v>1402</v>
      </c>
      <c r="AA59" s="71">
        <v>0.37871420853592652</v>
      </c>
      <c r="AB59" s="70">
        <v>8332</v>
      </c>
      <c r="AC59" s="70">
        <v>4583</v>
      </c>
      <c r="AD59" s="71">
        <v>0.55004800768122897</v>
      </c>
      <c r="AE59" s="70">
        <v>40950</v>
      </c>
      <c r="AF59" s="70">
        <v>21042</v>
      </c>
      <c r="AG59" s="71">
        <v>0.51384615384615384</v>
      </c>
      <c r="AH59" s="70">
        <v>24115</v>
      </c>
      <c r="AI59" s="70">
        <v>9568</v>
      </c>
      <c r="AJ59" s="71">
        <v>0.3967654986522911</v>
      </c>
      <c r="AK59" s="14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</row>
    <row r="60" spans="1:55" ht="15" customHeight="1" x14ac:dyDescent="0.3">
      <c r="A60" s="120" t="s">
        <v>42</v>
      </c>
      <c r="B60" s="14" t="s">
        <v>12</v>
      </c>
      <c r="C60" s="14" t="s">
        <v>321</v>
      </c>
      <c r="D60" s="70">
        <v>0</v>
      </c>
      <c r="E60" s="70">
        <v>0</v>
      </c>
      <c r="F60" s="71" t="s">
        <v>297</v>
      </c>
      <c r="G60" s="70">
        <v>28245</v>
      </c>
      <c r="H60" s="70">
        <v>10375</v>
      </c>
      <c r="I60" s="71">
        <v>0.36732164984953092</v>
      </c>
      <c r="J60" s="70">
        <v>2405</v>
      </c>
      <c r="K60" s="70">
        <v>2092</v>
      </c>
      <c r="L60" s="71">
        <v>0.8698544698544699</v>
      </c>
      <c r="M60" s="70">
        <v>39844</v>
      </c>
      <c r="N60" s="70">
        <v>20692</v>
      </c>
      <c r="O60" s="71">
        <v>0.51932536893886161</v>
      </c>
      <c r="P60" s="70">
        <v>39734</v>
      </c>
      <c r="Q60" s="70">
        <v>23547</v>
      </c>
      <c r="R60" s="71">
        <v>0.5926158957064479</v>
      </c>
      <c r="S60" s="70">
        <v>2834</v>
      </c>
      <c r="T60" s="70">
        <v>4108</v>
      </c>
      <c r="U60" s="71">
        <v>1.4495412844036697</v>
      </c>
      <c r="V60" s="70">
        <v>2106</v>
      </c>
      <c r="W60" s="70">
        <v>2548</v>
      </c>
      <c r="X60" s="71">
        <v>1.2098765432098766</v>
      </c>
      <c r="Y60" s="70">
        <v>1496</v>
      </c>
      <c r="Z60" s="70">
        <v>1519</v>
      </c>
      <c r="AA60" s="71">
        <v>1.0153743315508021</v>
      </c>
      <c r="AB60" s="70">
        <v>11537</v>
      </c>
      <c r="AC60" s="70">
        <v>7265</v>
      </c>
      <c r="AD60" s="71">
        <v>0.62971309699228573</v>
      </c>
      <c r="AE60" s="70">
        <v>3705</v>
      </c>
      <c r="AF60" s="70">
        <v>3569</v>
      </c>
      <c r="AG60" s="71">
        <v>0.96329284750337385</v>
      </c>
      <c r="AH60" s="70">
        <v>1417</v>
      </c>
      <c r="AI60" s="70">
        <v>1432</v>
      </c>
      <c r="AJ60" s="71">
        <v>1.0105857445306987</v>
      </c>
      <c r="AK60" s="14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</row>
    <row r="61" spans="1:55" ht="15" customHeight="1" x14ac:dyDescent="0.3">
      <c r="A61" s="120" t="s">
        <v>148</v>
      </c>
      <c r="B61" s="14" t="s">
        <v>12</v>
      </c>
      <c r="C61" s="14" t="s">
        <v>321</v>
      </c>
      <c r="D61" s="70">
        <v>13728</v>
      </c>
      <c r="E61" s="70">
        <v>666</v>
      </c>
      <c r="F61" s="71">
        <v>4.8513986013986016E-2</v>
      </c>
      <c r="G61" s="70">
        <v>0</v>
      </c>
      <c r="H61" s="70">
        <v>0</v>
      </c>
      <c r="I61" s="71" t="s">
        <v>297</v>
      </c>
      <c r="J61" s="70">
        <v>0</v>
      </c>
      <c r="K61" s="70">
        <v>0</v>
      </c>
      <c r="L61" s="71" t="s">
        <v>297</v>
      </c>
      <c r="M61" s="70">
        <v>0</v>
      </c>
      <c r="N61" s="70">
        <v>0</v>
      </c>
      <c r="O61" s="71" t="s">
        <v>297</v>
      </c>
      <c r="P61" s="70">
        <v>0</v>
      </c>
      <c r="Q61" s="70">
        <v>0</v>
      </c>
      <c r="R61" s="71" t="s">
        <v>297</v>
      </c>
      <c r="S61" s="70">
        <v>0</v>
      </c>
      <c r="T61" s="70">
        <v>0</v>
      </c>
      <c r="U61" s="71" t="s">
        <v>297</v>
      </c>
      <c r="V61" s="70">
        <v>0</v>
      </c>
      <c r="W61" s="70">
        <v>0</v>
      </c>
      <c r="X61" s="71" t="s">
        <v>297</v>
      </c>
      <c r="Y61" s="70">
        <v>0</v>
      </c>
      <c r="Z61" s="70">
        <v>0</v>
      </c>
      <c r="AA61" s="71" t="s">
        <v>297</v>
      </c>
      <c r="AB61" s="70">
        <v>0</v>
      </c>
      <c r="AC61" s="70">
        <v>0</v>
      </c>
      <c r="AD61" s="71" t="s">
        <v>297</v>
      </c>
      <c r="AE61" s="70">
        <v>0</v>
      </c>
      <c r="AF61" s="70">
        <v>0</v>
      </c>
      <c r="AG61" s="71" t="s">
        <v>297</v>
      </c>
      <c r="AH61" s="70">
        <v>0</v>
      </c>
      <c r="AI61" s="70">
        <v>0</v>
      </c>
      <c r="AJ61" s="71" t="s">
        <v>297</v>
      </c>
      <c r="AM61" s="29"/>
      <c r="AN61" s="29"/>
      <c r="AO61" s="29"/>
      <c r="AP61" s="29"/>
      <c r="AQ61" s="29"/>
      <c r="AR61" s="39"/>
      <c r="AS61" s="1"/>
      <c r="AT61" s="1"/>
      <c r="AV61" s="29"/>
      <c r="AW61" s="29"/>
      <c r="AX61" s="29"/>
      <c r="AY61" s="29"/>
      <c r="AZ61" s="29"/>
      <c r="BA61" s="29"/>
      <c r="BB61" s="29"/>
      <c r="BC61" s="29"/>
    </row>
    <row r="62" spans="1:55" ht="15" customHeight="1" x14ac:dyDescent="0.3">
      <c r="A62" s="120" t="s">
        <v>250</v>
      </c>
      <c r="B62" s="14" t="s">
        <v>12</v>
      </c>
      <c r="C62" s="14" t="s">
        <v>321</v>
      </c>
      <c r="D62" s="70">
        <v>5570</v>
      </c>
      <c r="E62" s="70">
        <v>55</v>
      </c>
      <c r="F62" s="71">
        <v>9.8743267504488325E-3</v>
      </c>
      <c r="G62" s="70">
        <v>0</v>
      </c>
      <c r="H62" s="70">
        <v>0</v>
      </c>
      <c r="I62" s="71" t="s">
        <v>297</v>
      </c>
      <c r="J62" s="70">
        <v>0</v>
      </c>
      <c r="K62" s="70">
        <v>0</v>
      </c>
      <c r="L62" s="71" t="s">
        <v>297</v>
      </c>
      <c r="M62" s="70">
        <v>0</v>
      </c>
      <c r="N62" s="70">
        <v>0</v>
      </c>
      <c r="O62" s="71" t="s">
        <v>297</v>
      </c>
      <c r="P62" s="70">
        <v>0</v>
      </c>
      <c r="Q62" s="70">
        <v>0</v>
      </c>
      <c r="R62" s="71" t="s">
        <v>297</v>
      </c>
      <c r="S62" s="70">
        <v>0</v>
      </c>
      <c r="T62" s="70">
        <v>0</v>
      </c>
      <c r="U62" s="71" t="s">
        <v>297</v>
      </c>
      <c r="V62" s="70">
        <v>0</v>
      </c>
      <c r="W62" s="70">
        <v>0</v>
      </c>
      <c r="X62" s="71" t="s">
        <v>297</v>
      </c>
      <c r="Y62" s="70">
        <v>0</v>
      </c>
      <c r="Z62" s="70">
        <v>0</v>
      </c>
      <c r="AA62" s="71" t="s">
        <v>297</v>
      </c>
      <c r="AB62" s="70">
        <v>0</v>
      </c>
      <c r="AC62" s="70">
        <v>0</v>
      </c>
      <c r="AD62" s="71" t="s">
        <v>297</v>
      </c>
      <c r="AE62" s="70">
        <v>0</v>
      </c>
      <c r="AF62" s="70">
        <v>0</v>
      </c>
      <c r="AG62" s="71" t="s">
        <v>297</v>
      </c>
      <c r="AH62" s="70">
        <v>0</v>
      </c>
      <c r="AI62" s="70">
        <v>0</v>
      </c>
      <c r="AJ62" s="71" t="s">
        <v>297</v>
      </c>
      <c r="AM62" s="29"/>
      <c r="AN62" s="29"/>
      <c r="AO62" s="29"/>
      <c r="AP62" s="29"/>
      <c r="AQ62" s="29"/>
      <c r="AR62" s="39"/>
      <c r="AS62" s="1"/>
      <c r="AT62" s="1"/>
      <c r="AV62" s="29"/>
      <c r="AW62" s="29"/>
      <c r="AX62" s="29"/>
      <c r="AY62" s="29"/>
      <c r="AZ62" s="29"/>
      <c r="BA62" s="29"/>
      <c r="BB62" s="29"/>
      <c r="BC62" s="29"/>
    </row>
    <row r="63" spans="1:55" ht="15" customHeight="1" x14ac:dyDescent="0.3">
      <c r="A63" s="120" t="s">
        <v>338</v>
      </c>
      <c r="B63" s="14" t="s">
        <v>12</v>
      </c>
      <c r="C63" s="14" t="s">
        <v>321</v>
      </c>
      <c r="D63" s="70">
        <v>0</v>
      </c>
      <c r="E63" s="70">
        <v>0</v>
      </c>
      <c r="F63" s="71" t="s">
        <v>297</v>
      </c>
      <c r="G63" s="70">
        <v>14622</v>
      </c>
      <c r="H63" s="70">
        <v>1105</v>
      </c>
      <c r="I63" s="71">
        <v>7.5571057310901385E-2</v>
      </c>
      <c r="J63" s="70">
        <v>10185</v>
      </c>
      <c r="K63" s="70">
        <v>429</v>
      </c>
      <c r="L63" s="71">
        <v>4.2120765832106041E-2</v>
      </c>
      <c r="M63" s="70">
        <v>12811</v>
      </c>
      <c r="N63" s="70">
        <v>778</v>
      </c>
      <c r="O63" s="71">
        <v>6.0729060963234723E-2</v>
      </c>
      <c r="P63" s="70">
        <v>16477</v>
      </c>
      <c r="Q63" s="70">
        <v>770</v>
      </c>
      <c r="R63" s="71">
        <v>4.6731807974752688E-2</v>
      </c>
      <c r="S63" s="70">
        <v>130</v>
      </c>
      <c r="T63" s="70">
        <v>8</v>
      </c>
      <c r="U63" s="71">
        <v>6.1538461538461542E-2</v>
      </c>
      <c r="V63" s="70">
        <v>9061</v>
      </c>
      <c r="W63" s="70">
        <v>176</v>
      </c>
      <c r="X63" s="71">
        <v>1.942390464628628E-2</v>
      </c>
      <c r="Y63" s="70">
        <v>234</v>
      </c>
      <c r="Z63" s="70">
        <v>11</v>
      </c>
      <c r="AA63" s="71">
        <v>4.7008547008547008E-2</v>
      </c>
      <c r="AB63" s="70">
        <v>7280</v>
      </c>
      <c r="AC63" s="70">
        <v>244</v>
      </c>
      <c r="AD63" s="71">
        <v>3.3516483516483515E-2</v>
      </c>
      <c r="AE63" s="70">
        <v>134732</v>
      </c>
      <c r="AF63" s="70">
        <v>6142</v>
      </c>
      <c r="AG63" s="71">
        <v>4.5586794525428256E-2</v>
      </c>
      <c r="AH63" s="70">
        <v>165347</v>
      </c>
      <c r="AI63" s="70">
        <v>8558</v>
      </c>
      <c r="AJ63" s="71">
        <v>5.1757818406139813E-2</v>
      </c>
      <c r="AK63" s="14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</row>
    <row r="64" spans="1:55" ht="15" customHeight="1" x14ac:dyDescent="0.3">
      <c r="A64" s="120" t="s">
        <v>137</v>
      </c>
      <c r="B64" s="14" t="s">
        <v>12</v>
      </c>
      <c r="C64" s="14" t="s">
        <v>321</v>
      </c>
      <c r="D64" s="70">
        <v>402909</v>
      </c>
      <c r="E64" s="70">
        <v>8447</v>
      </c>
      <c r="F64" s="71">
        <v>2.0965031806189485E-2</v>
      </c>
      <c r="G64" s="70">
        <v>335823</v>
      </c>
      <c r="H64" s="70">
        <v>8820</v>
      </c>
      <c r="I64" s="71">
        <v>2.6263835413298076E-2</v>
      </c>
      <c r="J64" s="70">
        <v>174551</v>
      </c>
      <c r="K64" s="70">
        <v>16790</v>
      </c>
      <c r="L64" s="71">
        <v>9.6189652307921467E-2</v>
      </c>
      <c r="M64" s="70">
        <v>216509</v>
      </c>
      <c r="N64" s="70">
        <v>11427</v>
      </c>
      <c r="O64" s="71">
        <v>5.2778406440378921E-2</v>
      </c>
      <c r="P64" s="70">
        <v>214935</v>
      </c>
      <c r="Q64" s="70">
        <v>11036</v>
      </c>
      <c r="R64" s="71">
        <v>5.1345755693581782E-2</v>
      </c>
      <c r="S64" s="70">
        <v>182721</v>
      </c>
      <c r="T64" s="70">
        <v>16609</v>
      </c>
      <c r="U64" s="71">
        <v>9.089814525971289E-2</v>
      </c>
      <c r="V64" s="70">
        <v>228066</v>
      </c>
      <c r="W64" s="70">
        <v>15982</v>
      </c>
      <c r="X64" s="71">
        <v>7.0076206010540806E-2</v>
      </c>
      <c r="Y64" s="70">
        <v>60726</v>
      </c>
      <c r="Z64" s="70">
        <v>25995</v>
      </c>
      <c r="AA64" s="71">
        <v>0.42807034877976485</v>
      </c>
      <c r="AB64" s="70">
        <v>293812</v>
      </c>
      <c r="AC64" s="70">
        <v>27709</v>
      </c>
      <c r="AD64" s="71">
        <v>9.4308605502838552E-2</v>
      </c>
      <c r="AE64" s="70">
        <v>98582</v>
      </c>
      <c r="AF64" s="70">
        <v>10354</v>
      </c>
      <c r="AG64" s="71">
        <v>0.10502931569657747</v>
      </c>
      <c r="AH64" s="70">
        <v>115518</v>
      </c>
      <c r="AI64" s="70">
        <v>8726</v>
      </c>
      <c r="AJ64" s="71">
        <v>7.5538011392163998E-2</v>
      </c>
      <c r="AK64" s="14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</row>
    <row r="65" spans="1:55" ht="15" customHeight="1" x14ac:dyDescent="0.3">
      <c r="A65" s="120" t="s">
        <v>336</v>
      </c>
      <c r="B65" s="14" t="s">
        <v>12</v>
      </c>
      <c r="C65" s="14" t="s">
        <v>321</v>
      </c>
      <c r="D65" s="70">
        <v>0</v>
      </c>
      <c r="E65" s="70">
        <v>0</v>
      </c>
      <c r="F65" s="71" t="s">
        <v>297</v>
      </c>
      <c r="G65" s="70">
        <v>0</v>
      </c>
      <c r="H65" s="70">
        <v>0</v>
      </c>
      <c r="I65" s="71" t="s">
        <v>297</v>
      </c>
      <c r="J65" s="70">
        <v>0</v>
      </c>
      <c r="K65" s="70">
        <v>0</v>
      </c>
      <c r="L65" s="71" t="s">
        <v>297</v>
      </c>
      <c r="M65" s="70">
        <v>6012</v>
      </c>
      <c r="N65" s="70">
        <v>1286</v>
      </c>
      <c r="O65" s="71">
        <v>0.21390552228875581</v>
      </c>
      <c r="P65" s="70">
        <v>0</v>
      </c>
      <c r="Q65" s="70">
        <v>0</v>
      </c>
      <c r="R65" s="71" t="s">
        <v>297</v>
      </c>
      <c r="S65" s="70">
        <v>32500</v>
      </c>
      <c r="T65" s="70">
        <v>1773</v>
      </c>
      <c r="U65" s="71">
        <v>5.4553846153846154E-2</v>
      </c>
      <c r="V65" s="70">
        <v>52871</v>
      </c>
      <c r="W65" s="70">
        <v>2687</v>
      </c>
      <c r="X65" s="71">
        <v>5.0821811579126554E-2</v>
      </c>
      <c r="Y65" s="70">
        <v>5095</v>
      </c>
      <c r="Z65" s="70">
        <v>1613</v>
      </c>
      <c r="AA65" s="71">
        <v>0.31658488714425909</v>
      </c>
      <c r="AB65" s="70">
        <v>57193</v>
      </c>
      <c r="AC65" s="70">
        <v>3176</v>
      </c>
      <c r="AD65" s="71">
        <v>5.5531271309425978E-2</v>
      </c>
      <c r="AE65" s="70">
        <v>74451</v>
      </c>
      <c r="AF65" s="70">
        <v>1534</v>
      </c>
      <c r="AG65" s="71">
        <v>2.0604155753448577E-2</v>
      </c>
      <c r="AH65" s="70">
        <v>4134</v>
      </c>
      <c r="AI65" s="70">
        <v>169</v>
      </c>
      <c r="AJ65" s="71">
        <v>4.0880503144654086E-2</v>
      </c>
      <c r="AK65" s="14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</row>
    <row r="66" spans="1:55" ht="15" customHeight="1" x14ac:dyDescent="0.3">
      <c r="A66" s="119" t="s">
        <v>337</v>
      </c>
      <c r="B66" s="14" t="s">
        <v>12</v>
      </c>
      <c r="C66" s="14" t="s">
        <v>321</v>
      </c>
      <c r="D66" s="70">
        <v>30686</v>
      </c>
      <c r="E66" s="70">
        <v>1293</v>
      </c>
      <c r="F66" s="71">
        <v>4.2136479176171547E-2</v>
      </c>
      <c r="G66" s="70">
        <v>23713</v>
      </c>
      <c r="H66" s="70">
        <v>1186</v>
      </c>
      <c r="I66" s="71">
        <v>5.0014759836376668E-2</v>
      </c>
      <c r="J66" s="70">
        <v>45974</v>
      </c>
      <c r="K66" s="70">
        <v>2512</v>
      </c>
      <c r="L66" s="71">
        <v>5.4639578892417454E-2</v>
      </c>
      <c r="M66" s="70">
        <v>57278</v>
      </c>
      <c r="N66" s="70">
        <v>2192</v>
      </c>
      <c r="O66" s="71">
        <v>3.8269492649883025E-2</v>
      </c>
      <c r="P66" s="70">
        <v>62016</v>
      </c>
      <c r="Q66" s="70">
        <v>3379</v>
      </c>
      <c r="R66" s="71">
        <v>5.44859391124871E-2</v>
      </c>
      <c r="S66" s="70">
        <v>235306</v>
      </c>
      <c r="T66" s="70">
        <v>10651</v>
      </c>
      <c r="U66" s="71">
        <v>4.5264464144560701E-2</v>
      </c>
      <c r="V66" s="70">
        <v>258291</v>
      </c>
      <c r="W66" s="70">
        <v>9390</v>
      </c>
      <c r="X66" s="71">
        <v>3.6354344518392048E-2</v>
      </c>
      <c r="Y66" s="70">
        <v>7231</v>
      </c>
      <c r="Z66" s="70">
        <v>3228</v>
      </c>
      <c r="AA66" s="71">
        <v>0.44641128474623148</v>
      </c>
      <c r="AB66" s="70">
        <v>34833</v>
      </c>
      <c r="AC66" s="70">
        <v>1867</v>
      </c>
      <c r="AD66" s="71">
        <v>5.3598599029655788E-2</v>
      </c>
      <c r="AE66" s="70">
        <v>43589</v>
      </c>
      <c r="AF66" s="70">
        <v>1941</v>
      </c>
      <c r="AG66" s="71">
        <v>4.4529583151712591E-2</v>
      </c>
      <c r="AH66" s="70">
        <v>25077</v>
      </c>
      <c r="AI66" s="70">
        <v>2983</v>
      </c>
      <c r="AJ66" s="71">
        <v>0.11895362284164772</v>
      </c>
      <c r="AK66" s="14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</row>
    <row r="67" spans="1:55" ht="15" customHeight="1" x14ac:dyDescent="0.3">
      <c r="A67" s="120" t="s">
        <v>21</v>
      </c>
      <c r="B67" s="14" t="s">
        <v>12</v>
      </c>
      <c r="C67" s="14" t="s">
        <v>321</v>
      </c>
      <c r="D67" s="70">
        <v>7130</v>
      </c>
      <c r="E67" s="70">
        <v>267</v>
      </c>
      <c r="F67" s="71">
        <v>3.7447405329593265E-2</v>
      </c>
      <c r="G67" s="70">
        <v>9322</v>
      </c>
      <c r="H67" s="70">
        <v>352</v>
      </c>
      <c r="I67" s="71">
        <v>3.7760137309590214E-2</v>
      </c>
      <c r="J67" s="70">
        <v>16574</v>
      </c>
      <c r="K67" s="70">
        <v>685</v>
      </c>
      <c r="L67" s="71">
        <v>4.1329793652709064E-2</v>
      </c>
      <c r="M67" s="70">
        <v>75972</v>
      </c>
      <c r="N67" s="70">
        <v>1263</v>
      </c>
      <c r="O67" s="71">
        <v>1.6624545885326174E-2</v>
      </c>
      <c r="P67" s="70">
        <v>19214</v>
      </c>
      <c r="Q67" s="70">
        <v>639</v>
      </c>
      <c r="R67" s="71">
        <v>3.3257000104090766E-2</v>
      </c>
      <c r="S67" s="70">
        <v>16841</v>
      </c>
      <c r="T67" s="70">
        <v>525</v>
      </c>
      <c r="U67" s="71">
        <v>3.1173920788551749E-2</v>
      </c>
      <c r="V67" s="70">
        <v>15255</v>
      </c>
      <c r="W67" s="70">
        <v>429</v>
      </c>
      <c r="X67" s="71">
        <v>2.8121927236971486E-2</v>
      </c>
      <c r="Y67" s="70">
        <v>14560</v>
      </c>
      <c r="Z67" s="70">
        <v>348</v>
      </c>
      <c r="AA67" s="71">
        <v>2.3901098901098899E-2</v>
      </c>
      <c r="AB67" s="70">
        <v>27910</v>
      </c>
      <c r="AC67" s="70">
        <v>813</v>
      </c>
      <c r="AD67" s="71">
        <v>2.9129344321031887E-2</v>
      </c>
      <c r="AE67" s="70">
        <v>45383</v>
      </c>
      <c r="AF67" s="70">
        <v>1230</v>
      </c>
      <c r="AG67" s="71">
        <v>2.7102659586188661E-2</v>
      </c>
      <c r="AH67" s="70">
        <v>50596</v>
      </c>
      <c r="AI67" s="70">
        <v>1767</v>
      </c>
      <c r="AJ67" s="71">
        <v>3.4923709384141036E-2</v>
      </c>
      <c r="AK67" s="14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</row>
    <row r="68" spans="1:55" ht="15" customHeight="1" x14ac:dyDescent="0.3">
      <c r="A68" s="120" t="s">
        <v>74</v>
      </c>
      <c r="B68" s="14" t="s">
        <v>12</v>
      </c>
      <c r="C68" s="14" t="s">
        <v>321</v>
      </c>
      <c r="D68" s="70">
        <v>61062</v>
      </c>
      <c r="E68" s="70">
        <v>1976</v>
      </c>
      <c r="F68" s="71">
        <v>3.2360551570534864E-2</v>
      </c>
      <c r="G68" s="70">
        <v>129762</v>
      </c>
      <c r="H68" s="70">
        <v>3246</v>
      </c>
      <c r="I68" s="71">
        <v>2.5015027511906412E-2</v>
      </c>
      <c r="J68" s="70">
        <v>48775</v>
      </c>
      <c r="K68" s="70">
        <v>507</v>
      </c>
      <c r="L68" s="71">
        <v>1.0394669400307534E-2</v>
      </c>
      <c r="M68" s="70">
        <v>1286362</v>
      </c>
      <c r="N68" s="70">
        <v>6179</v>
      </c>
      <c r="O68" s="71">
        <v>4.8034690079464416E-3</v>
      </c>
      <c r="P68" s="70">
        <v>63797</v>
      </c>
      <c r="Q68" s="70">
        <v>1340</v>
      </c>
      <c r="R68" s="71">
        <v>2.1004122450898947E-2</v>
      </c>
      <c r="S68" s="70">
        <v>97479</v>
      </c>
      <c r="T68" s="70">
        <v>2341</v>
      </c>
      <c r="U68" s="71">
        <v>2.4015428964187159E-2</v>
      </c>
      <c r="V68" s="70">
        <v>80457</v>
      </c>
      <c r="W68" s="70">
        <v>1167</v>
      </c>
      <c r="X68" s="71">
        <v>1.4504642231253962E-2</v>
      </c>
      <c r="Y68" s="70">
        <v>83619</v>
      </c>
      <c r="Z68" s="70">
        <v>1948</v>
      </c>
      <c r="AA68" s="71">
        <v>2.3296140829237373E-2</v>
      </c>
      <c r="AB68" s="70">
        <v>0</v>
      </c>
      <c r="AC68" s="70">
        <v>0</v>
      </c>
      <c r="AD68" s="71" t="s">
        <v>297</v>
      </c>
      <c r="AE68" s="70">
        <v>260273</v>
      </c>
      <c r="AF68" s="70">
        <v>7873</v>
      </c>
      <c r="AG68" s="71">
        <v>3.0249007772607993E-2</v>
      </c>
      <c r="AH68" s="70">
        <v>291056</v>
      </c>
      <c r="AI68" s="70">
        <v>8242</v>
      </c>
      <c r="AJ68" s="71">
        <v>2.8317574624814469E-2</v>
      </c>
      <c r="AK68" s="14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</row>
    <row r="69" spans="1:55" ht="15" customHeight="1" x14ac:dyDescent="0.3">
      <c r="A69" s="120" t="s">
        <v>34</v>
      </c>
      <c r="B69" s="14" t="s">
        <v>12</v>
      </c>
      <c r="C69" s="14" t="s">
        <v>321</v>
      </c>
      <c r="D69" s="70">
        <v>4138374</v>
      </c>
      <c r="E69" s="70">
        <v>38496</v>
      </c>
      <c r="F69" s="71">
        <v>9.3022041990404921E-3</v>
      </c>
      <c r="G69" s="70">
        <v>4330320</v>
      </c>
      <c r="H69" s="70">
        <v>37694</v>
      </c>
      <c r="I69" s="71">
        <v>8.7046684771564225E-3</v>
      </c>
      <c r="J69" s="70">
        <v>2889392</v>
      </c>
      <c r="K69" s="70">
        <v>26969</v>
      </c>
      <c r="L69" s="71">
        <v>9.3337975601787502E-3</v>
      </c>
      <c r="M69" s="70">
        <v>2979000</v>
      </c>
      <c r="N69" s="70">
        <v>38901</v>
      </c>
      <c r="O69" s="71">
        <v>1.305840886203424E-2</v>
      </c>
      <c r="P69" s="70">
        <v>3114468</v>
      </c>
      <c r="Q69" s="70">
        <v>38656</v>
      </c>
      <c r="R69" s="71">
        <v>1.2411750578268904E-2</v>
      </c>
      <c r="S69" s="70">
        <v>4138426</v>
      </c>
      <c r="T69" s="70">
        <v>41284</v>
      </c>
      <c r="U69" s="71">
        <v>9.9757733979053877E-3</v>
      </c>
      <c r="V69" s="70">
        <v>3051842</v>
      </c>
      <c r="W69" s="70">
        <v>28866</v>
      </c>
      <c r="X69" s="71">
        <v>9.458549951144259E-3</v>
      </c>
      <c r="Y69" s="70">
        <v>3586129</v>
      </c>
      <c r="Z69" s="70">
        <v>42728</v>
      </c>
      <c r="AA69" s="71">
        <v>1.1914797264682893E-2</v>
      </c>
      <c r="AB69" s="70">
        <v>3763513</v>
      </c>
      <c r="AC69" s="70">
        <v>54095</v>
      </c>
      <c r="AD69" s="71">
        <v>1.4373538765509777E-2</v>
      </c>
      <c r="AE69" s="70">
        <v>4603196</v>
      </c>
      <c r="AF69" s="70">
        <v>61677</v>
      </c>
      <c r="AG69" s="71">
        <v>1.3398734270711045E-2</v>
      </c>
      <c r="AH69" s="70">
        <v>3634982</v>
      </c>
      <c r="AI69" s="70">
        <v>53388</v>
      </c>
      <c r="AJ69" s="71">
        <v>1.4687280432200215E-2</v>
      </c>
      <c r="AK69" s="14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</row>
    <row r="70" spans="1:55" ht="15" customHeight="1" x14ac:dyDescent="0.3">
      <c r="A70" s="120" t="s">
        <v>11</v>
      </c>
      <c r="B70" s="14" t="s">
        <v>12</v>
      </c>
      <c r="C70" s="14" t="s">
        <v>321</v>
      </c>
      <c r="D70" s="70">
        <v>10949399</v>
      </c>
      <c r="E70" s="70">
        <v>132169</v>
      </c>
      <c r="F70" s="71">
        <v>1.2070890831542443E-2</v>
      </c>
      <c r="G70" s="70">
        <v>12696665</v>
      </c>
      <c r="H70" s="70">
        <v>107978</v>
      </c>
      <c r="I70" s="71">
        <v>8.5044379764292431E-3</v>
      </c>
      <c r="J70" s="70">
        <v>11102305</v>
      </c>
      <c r="K70" s="70">
        <v>132059</v>
      </c>
      <c r="L70" s="71">
        <v>1.1894737173947212E-2</v>
      </c>
      <c r="M70" s="70">
        <v>8581021</v>
      </c>
      <c r="N70" s="70">
        <v>101126</v>
      </c>
      <c r="O70" s="71">
        <v>1.1784844717196241E-2</v>
      </c>
      <c r="P70" s="70">
        <v>14217073</v>
      </c>
      <c r="Q70" s="70">
        <v>195713</v>
      </c>
      <c r="R70" s="71">
        <v>1.3766054377015578E-2</v>
      </c>
      <c r="S70" s="70">
        <v>14477930</v>
      </c>
      <c r="T70" s="70">
        <v>164533</v>
      </c>
      <c r="U70" s="71">
        <v>1.1364400850121531E-2</v>
      </c>
      <c r="V70" s="70">
        <v>12739278</v>
      </c>
      <c r="W70" s="70">
        <v>127989</v>
      </c>
      <c r="X70" s="71">
        <v>1.0046801710426604E-2</v>
      </c>
      <c r="Y70" s="70">
        <v>14024343</v>
      </c>
      <c r="Z70" s="70">
        <v>186782</v>
      </c>
      <c r="AA70" s="71">
        <v>1.3318413561334033E-2</v>
      </c>
      <c r="AB70" s="70">
        <v>14169551</v>
      </c>
      <c r="AC70" s="70">
        <v>225479</v>
      </c>
      <c r="AD70" s="71">
        <v>1.5912924834386073E-2</v>
      </c>
      <c r="AE70" s="70">
        <v>19268769</v>
      </c>
      <c r="AF70" s="70">
        <v>287517</v>
      </c>
      <c r="AG70" s="71">
        <v>1.4921399493657327E-2</v>
      </c>
      <c r="AH70" s="70">
        <v>19445725</v>
      </c>
      <c r="AI70" s="70">
        <v>303789</v>
      </c>
      <c r="AJ70" s="71">
        <v>1.5622405438727536E-2</v>
      </c>
      <c r="AK70" s="14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</row>
    <row r="71" spans="1:55" ht="15" customHeight="1" x14ac:dyDescent="0.3">
      <c r="A71" s="120" t="s">
        <v>35</v>
      </c>
      <c r="B71" s="14" t="s">
        <v>12</v>
      </c>
      <c r="C71" s="14" t="s">
        <v>321</v>
      </c>
      <c r="D71" s="70">
        <v>25382</v>
      </c>
      <c r="E71" s="70">
        <v>787</v>
      </c>
      <c r="F71" s="71">
        <v>3.1006224883775906E-2</v>
      </c>
      <c r="G71" s="70">
        <v>110949</v>
      </c>
      <c r="H71" s="70">
        <v>7937</v>
      </c>
      <c r="I71" s="71">
        <v>7.1537373027246748E-2</v>
      </c>
      <c r="J71" s="70">
        <v>324418</v>
      </c>
      <c r="K71" s="70">
        <v>20512</v>
      </c>
      <c r="L71" s="71">
        <v>6.3227071247587988E-2</v>
      </c>
      <c r="M71" s="70">
        <v>405002</v>
      </c>
      <c r="N71" s="70">
        <v>30500</v>
      </c>
      <c r="O71" s="71">
        <v>7.5308270082616882E-2</v>
      </c>
      <c r="P71" s="70">
        <v>543640</v>
      </c>
      <c r="Q71" s="70">
        <v>22470</v>
      </c>
      <c r="R71" s="71">
        <v>4.133249944816423E-2</v>
      </c>
      <c r="S71" s="70">
        <v>438456</v>
      </c>
      <c r="T71" s="70">
        <v>35527</v>
      </c>
      <c r="U71" s="71">
        <v>8.1027514733519435E-2</v>
      </c>
      <c r="V71" s="70">
        <v>636986</v>
      </c>
      <c r="W71" s="70">
        <v>49720</v>
      </c>
      <c r="X71" s="71">
        <v>7.8055090692731074E-2</v>
      </c>
      <c r="Y71" s="70">
        <v>532690</v>
      </c>
      <c r="Z71" s="70">
        <v>48445</v>
      </c>
      <c r="AA71" s="71">
        <v>9.0944076292027262E-2</v>
      </c>
      <c r="AB71" s="70">
        <v>619567</v>
      </c>
      <c r="AC71" s="70">
        <v>46306</v>
      </c>
      <c r="AD71" s="71">
        <v>7.4739293732558387E-2</v>
      </c>
      <c r="AE71" s="70">
        <v>701922</v>
      </c>
      <c r="AF71" s="70">
        <v>55364</v>
      </c>
      <c r="AG71" s="71">
        <v>7.8874860739512373E-2</v>
      </c>
      <c r="AH71" s="70">
        <v>851318</v>
      </c>
      <c r="AI71" s="70">
        <v>69337</v>
      </c>
      <c r="AJ71" s="71">
        <v>8.1446650957691491E-2</v>
      </c>
      <c r="AK71" s="14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</row>
    <row r="72" spans="1:55" x14ac:dyDescent="0.3">
      <c r="A72" s="119" t="s">
        <v>225</v>
      </c>
      <c r="B72" s="14" t="s">
        <v>12</v>
      </c>
      <c r="C72" s="2"/>
      <c r="D72" s="70">
        <v>679140</v>
      </c>
      <c r="E72" s="67">
        <v>27701</v>
      </c>
      <c r="F72" s="71">
        <v>4.0788349972023442E-2</v>
      </c>
      <c r="G72" s="67">
        <v>520000</v>
      </c>
      <c r="H72" s="67">
        <v>23636</v>
      </c>
      <c r="I72" s="71">
        <v>4.5453846153846157E-2</v>
      </c>
      <c r="J72" s="70"/>
      <c r="K72" s="70"/>
      <c r="L72" s="71" t="s">
        <v>297</v>
      </c>
      <c r="M72" s="67">
        <v>478003</v>
      </c>
      <c r="N72" s="67">
        <v>30948</v>
      </c>
      <c r="O72" s="71">
        <v>6.4744363529099194E-2</v>
      </c>
      <c r="P72" s="67">
        <v>60300</v>
      </c>
      <c r="Q72" s="67">
        <v>4502</v>
      </c>
      <c r="R72" s="71">
        <v>7.4660033167495851E-2</v>
      </c>
      <c r="U72" s="71" t="s">
        <v>297</v>
      </c>
      <c r="X72" s="71" t="s">
        <v>297</v>
      </c>
      <c r="AA72" s="71" t="s">
        <v>297</v>
      </c>
      <c r="AD72" s="71" t="s">
        <v>297</v>
      </c>
      <c r="AG72" s="71" t="s">
        <v>297</v>
      </c>
      <c r="AJ72" s="71" t="s">
        <v>297</v>
      </c>
    </row>
    <row r="73" spans="1:55" ht="15" customHeight="1" x14ac:dyDescent="0.3">
      <c r="A73" s="119" t="s">
        <v>226</v>
      </c>
      <c r="B73" s="14" t="s">
        <v>12</v>
      </c>
      <c r="C73" s="2"/>
      <c r="D73" s="70">
        <v>522060</v>
      </c>
      <c r="E73" s="67">
        <v>27095</v>
      </c>
      <c r="F73" s="71">
        <v>5.1900164732023142E-2</v>
      </c>
      <c r="G73" s="67">
        <v>690000</v>
      </c>
      <c r="H73" s="67">
        <v>21818</v>
      </c>
      <c r="I73" s="71">
        <v>3.1620289855072467E-2</v>
      </c>
      <c r="J73" s="70"/>
      <c r="K73" s="70"/>
      <c r="L73" s="71" t="s">
        <v>297</v>
      </c>
      <c r="M73" s="67">
        <v>188500</v>
      </c>
      <c r="N73" s="67">
        <v>12203</v>
      </c>
      <c r="O73" s="71">
        <v>6.4737400530503975E-2</v>
      </c>
      <c r="P73" s="67">
        <v>30582</v>
      </c>
      <c r="Q73" s="67">
        <v>1861</v>
      </c>
      <c r="R73" s="71">
        <v>6.0852789222418414E-2</v>
      </c>
      <c r="U73" s="71" t="s">
        <v>297</v>
      </c>
      <c r="X73" s="71" t="s">
        <v>297</v>
      </c>
      <c r="AA73" s="71" t="s">
        <v>297</v>
      </c>
      <c r="AD73" s="71" t="s">
        <v>297</v>
      </c>
      <c r="AG73" s="71" t="s">
        <v>297</v>
      </c>
      <c r="AJ73" s="71" t="s">
        <v>297</v>
      </c>
    </row>
    <row r="74" spans="1:55" ht="15" customHeight="1" x14ac:dyDescent="0.3">
      <c r="A74" s="120" t="s">
        <v>152</v>
      </c>
      <c r="B74" s="14" t="s">
        <v>12</v>
      </c>
      <c r="C74" s="14" t="s">
        <v>321</v>
      </c>
      <c r="D74" s="70">
        <v>11426</v>
      </c>
      <c r="E74" s="70">
        <v>440</v>
      </c>
      <c r="F74" s="71">
        <v>3.8508664449501136E-2</v>
      </c>
      <c r="G74" s="70">
        <v>14957</v>
      </c>
      <c r="H74" s="70">
        <v>1422</v>
      </c>
      <c r="I74" s="71">
        <v>9.5072541285017048E-2</v>
      </c>
      <c r="J74" s="70">
        <v>85130</v>
      </c>
      <c r="K74" s="70">
        <v>2649</v>
      </c>
      <c r="L74" s="71">
        <v>3.1117115000587336E-2</v>
      </c>
      <c r="M74" s="70">
        <v>19527</v>
      </c>
      <c r="N74" s="70">
        <v>1256</v>
      </c>
      <c r="O74" s="71">
        <v>6.4321196292313212E-2</v>
      </c>
      <c r="P74" s="70">
        <v>25148</v>
      </c>
      <c r="Q74" s="70">
        <v>2030</v>
      </c>
      <c r="R74" s="71">
        <v>8.0722125019882296E-2</v>
      </c>
      <c r="S74" s="70">
        <v>57427</v>
      </c>
      <c r="T74" s="70">
        <v>4703</v>
      </c>
      <c r="U74" s="71">
        <v>8.1895275741376006E-2</v>
      </c>
      <c r="V74" s="70">
        <v>63096</v>
      </c>
      <c r="W74" s="70">
        <v>6797</v>
      </c>
      <c r="X74" s="71">
        <v>0.10772473690883733</v>
      </c>
      <c r="Y74" s="70">
        <v>232941</v>
      </c>
      <c r="Z74" s="70">
        <v>19520</v>
      </c>
      <c r="AA74" s="71">
        <v>8.3798043281345921E-2</v>
      </c>
      <c r="AB74" s="70">
        <v>290933</v>
      </c>
      <c r="AC74" s="70">
        <v>18801</v>
      </c>
      <c r="AD74" s="71">
        <v>6.4623126286808302E-2</v>
      </c>
      <c r="AE74" s="70">
        <v>392249</v>
      </c>
      <c r="AF74" s="70">
        <v>23724</v>
      </c>
      <c r="AG74" s="71">
        <v>6.0481989756506711E-2</v>
      </c>
      <c r="AH74" s="70">
        <v>861419</v>
      </c>
      <c r="AI74" s="70">
        <v>54700</v>
      </c>
      <c r="AJ74" s="71">
        <v>6.3499876366785502E-2</v>
      </c>
      <c r="AK74" s="14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</row>
    <row r="75" spans="1:55" ht="15" customHeight="1" x14ac:dyDescent="0.3">
      <c r="A75" s="119" t="s">
        <v>299</v>
      </c>
      <c r="B75" s="14" t="s">
        <v>12</v>
      </c>
      <c r="C75" s="14" t="s">
        <v>321</v>
      </c>
      <c r="D75" s="70">
        <v>0</v>
      </c>
      <c r="E75" s="70">
        <v>0</v>
      </c>
      <c r="F75" s="71" t="s">
        <v>297</v>
      </c>
      <c r="G75" s="70">
        <v>0</v>
      </c>
      <c r="H75" s="70">
        <v>0</v>
      </c>
      <c r="I75" s="71" t="s">
        <v>297</v>
      </c>
      <c r="J75" s="70">
        <v>84220</v>
      </c>
      <c r="K75" s="70">
        <v>2586</v>
      </c>
      <c r="L75" s="71">
        <v>3.07052956542389E-2</v>
      </c>
      <c r="M75" s="70">
        <v>159724</v>
      </c>
      <c r="N75" s="70">
        <v>5143</v>
      </c>
      <c r="O75" s="71">
        <v>3.2199293781773559E-2</v>
      </c>
      <c r="P75" s="70">
        <v>346430</v>
      </c>
      <c r="Q75" s="70">
        <v>12778</v>
      </c>
      <c r="R75" s="71">
        <v>3.6884796351355255E-2</v>
      </c>
      <c r="S75" s="70">
        <v>325877</v>
      </c>
      <c r="T75" s="70">
        <v>9066</v>
      </c>
      <c r="U75" s="71">
        <v>2.7820312571921309E-2</v>
      </c>
      <c r="V75" s="70">
        <v>139373</v>
      </c>
      <c r="W75" s="70">
        <v>6374</v>
      </c>
      <c r="X75" s="71">
        <v>4.5733391689925594E-2</v>
      </c>
      <c r="Y75" s="70">
        <v>10374</v>
      </c>
      <c r="Z75" s="70">
        <v>393</v>
      </c>
      <c r="AA75" s="71">
        <v>3.7883169462116832E-2</v>
      </c>
      <c r="AB75" s="70">
        <v>0</v>
      </c>
      <c r="AC75" s="70">
        <v>0</v>
      </c>
      <c r="AD75" s="71" t="s">
        <v>297</v>
      </c>
      <c r="AE75" s="70">
        <v>159640</v>
      </c>
      <c r="AF75" s="70">
        <v>5752</v>
      </c>
      <c r="AG75" s="71">
        <v>3.6031069907291408E-2</v>
      </c>
      <c r="AH75" s="70">
        <v>46507</v>
      </c>
      <c r="AI75" s="70">
        <v>1528</v>
      </c>
      <c r="AJ75" s="71">
        <v>3.2855269099275379E-2</v>
      </c>
      <c r="AK75" s="14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</row>
    <row r="76" spans="1:55" ht="15" customHeight="1" x14ac:dyDescent="0.3">
      <c r="A76" s="119" t="s">
        <v>165</v>
      </c>
      <c r="B76" s="14" t="s">
        <v>12</v>
      </c>
      <c r="C76" s="14" t="s">
        <v>321</v>
      </c>
      <c r="D76" s="70">
        <v>0</v>
      </c>
      <c r="E76" s="70">
        <v>0</v>
      </c>
      <c r="F76" s="71" t="s">
        <v>297</v>
      </c>
      <c r="G76" s="70">
        <v>7326</v>
      </c>
      <c r="H76" s="70">
        <v>1325</v>
      </c>
      <c r="I76" s="71">
        <v>0.18086268086268087</v>
      </c>
      <c r="J76" s="70">
        <v>3828</v>
      </c>
      <c r="K76" s="70">
        <v>735</v>
      </c>
      <c r="L76" s="71">
        <v>0.19200626959247649</v>
      </c>
      <c r="M76" s="70">
        <v>4991</v>
      </c>
      <c r="N76" s="70">
        <v>962</v>
      </c>
      <c r="O76" s="71">
        <v>0.19274694450010019</v>
      </c>
      <c r="P76" s="70">
        <v>4875</v>
      </c>
      <c r="Q76" s="70">
        <v>872</v>
      </c>
      <c r="R76" s="71">
        <v>0.17887179487179486</v>
      </c>
      <c r="S76" s="70">
        <v>9886</v>
      </c>
      <c r="T76" s="70">
        <v>2019</v>
      </c>
      <c r="U76" s="71">
        <v>0.20422820149706655</v>
      </c>
      <c r="V76" s="70">
        <v>9152</v>
      </c>
      <c r="W76" s="70">
        <v>1542</v>
      </c>
      <c r="X76" s="71">
        <v>0.16848776223776224</v>
      </c>
      <c r="Y76" s="70">
        <v>12974</v>
      </c>
      <c r="Z76" s="70">
        <v>2718</v>
      </c>
      <c r="AA76" s="71">
        <v>0.20949591490673655</v>
      </c>
      <c r="AB76" s="70">
        <v>10101</v>
      </c>
      <c r="AC76" s="70">
        <v>2084</v>
      </c>
      <c r="AD76" s="71">
        <v>0.20631620631620631</v>
      </c>
      <c r="AE76" s="70">
        <v>17017</v>
      </c>
      <c r="AF76" s="70">
        <v>3688</v>
      </c>
      <c r="AG76" s="71">
        <v>0.21672445201856966</v>
      </c>
      <c r="AH76" s="70">
        <v>17511</v>
      </c>
      <c r="AI76" s="70">
        <v>3106</v>
      </c>
      <c r="AJ76" s="71">
        <v>0.17737422191765176</v>
      </c>
      <c r="AK76" s="14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</row>
    <row r="77" spans="1:55" ht="15" customHeight="1" x14ac:dyDescent="0.3">
      <c r="A77" s="119" t="s">
        <v>300</v>
      </c>
      <c r="B77" s="14" t="s">
        <v>12</v>
      </c>
      <c r="C77" s="14" t="s">
        <v>321</v>
      </c>
      <c r="D77" s="70">
        <v>0</v>
      </c>
      <c r="E77" s="70">
        <v>0</v>
      </c>
      <c r="F77" s="71" t="s">
        <v>297</v>
      </c>
      <c r="G77" s="70">
        <v>0</v>
      </c>
      <c r="H77" s="70">
        <v>0</v>
      </c>
      <c r="I77" s="71" t="s">
        <v>297</v>
      </c>
      <c r="J77" s="70">
        <v>0</v>
      </c>
      <c r="K77" s="70">
        <v>0</v>
      </c>
      <c r="L77" s="71" t="s">
        <v>297</v>
      </c>
      <c r="M77" s="70">
        <v>0</v>
      </c>
      <c r="N77" s="70">
        <v>0</v>
      </c>
      <c r="O77" s="71" t="s">
        <v>297</v>
      </c>
      <c r="P77" s="70">
        <v>338</v>
      </c>
      <c r="Q77" s="70">
        <v>639</v>
      </c>
      <c r="R77" s="71">
        <v>1.8905325443786982</v>
      </c>
      <c r="S77" s="70">
        <v>52</v>
      </c>
      <c r="T77" s="70">
        <v>112</v>
      </c>
      <c r="U77" s="71">
        <v>2.1538461538461537</v>
      </c>
      <c r="V77" s="70">
        <v>227</v>
      </c>
      <c r="W77" s="70">
        <v>303</v>
      </c>
      <c r="X77" s="71">
        <v>1.3348017621145374</v>
      </c>
      <c r="Y77" s="70">
        <v>10</v>
      </c>
      <c r="Z77" s="70">
        <v>4</v>
      </c>
      <c r="AA77" s="71">
        <v>0.4</v>
      </c>
      <c r="AB77" s="70">
        <v>0</v>
      </c>
      <c r="AC77" s="70">
        <v>0</v>
      </c>
      <c r="AD77" s="71" t="s">
        <v>297</v>
      </c>
      <c r="AE77" s="70">
        <v>26</v>
      </c>
      <c r="AF77" s="70">
        <v>8</v>
      </c>
      <c r="AG77" s="71">
        <v>0.30769230769230771</v>
      </c>
      <c r="AH77" s="70">
        <v>0</v>
      </c>
      <c r="AI77" s="70">
        <v>0</v>
      </c>
      <c r="AJ77" s="71" t="s">
        <v>297</v>
      </c>
      <c r="AK77" s="14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</row>
    <row r="78" spans="1:55" ht="15" customHeight="1" x14ac:dyDescent="0.3">
      <c r="A78" s="120" t="s">
        <v>205</v>
      </c>
      <c r="B78" s="14" t="s">
        <v>12</v>
      </c>
      <c r="C78" s="14" t="s">
        <v>321</v>
      </c>
      <c r="D78" s="70">
        <v>1118</v>
      </c>
      <c r="E78" s="70">
        <v>529</v>
      </c>
      <c r="F78" s="71">
        <v>0.47316636851520572</v>
      </c>
      <c r="G78" s="70">
        <v>0</v>
      </c>
      <c r="H78" s="70">
        <v>0</v>
      </c>
      <c r="I78" s="71" t="s">
        <v>297</v>
      </c>
      <c r="J78" s="70">
        <v>1202</v>
      </c>
      <c r="K78" s="70">
        <v>297</v>
      </c>
      <c r="L78" s="71">
        <v>0.24708818635607321</v>
      </c>
      <c r="M78" s="70">
        <v>1196</v>
      </c>
      <c r="N78" s="70">
        <v>367</v>
      </c>
      <c r="O78" s="71">
        <v>0.30685618729096992</v>
      </c>
      <c r="P78" s="70">
        <v>0</v>
      </c>
      <c r="Q78" s="70">
        <v>0</v>
      </c>
      <c r="R78" s="71" t="s">
        <v>297</v>
      </c>
      <c r="S78" s="70">
        <v>0</v>
      </c>
      <c r="T78" s="70">
        <v>0</v>
      </c>
      <c r="U78" s="71" t="s">
        <v>297</v>
      </c>
      <c r="V78" s="70">
        <v>0</v>
      </c>
      <c r="W78" s="70">
        <v>0</v>
      </c>
      <c r="X78" s="71" t="s">
        <v>297</v>
      </c>
      <c r="Y78" s="70">
        <v>0</v>
      </c>
      <c r="Z78" s="70">
        <v>0</v>
      </c>
      <c r="AA78" s="71" t="s">
        <v>297</v>
      </c>
      <c r="AB78" s="70">
        <v>0</v>
      </c>
      <c r="AC78" s="70">
        <v>0</v>
      </c>
      <c r="AD78" s="71" t="s">
        <v>297</v>
      </c>
      <c r="AE78" s="70">
        <v>3757</v>
      </c>
      <c r="AF78" s="70">
        <v>1963</v>
      </c>
      <c r="AG78" s="71">
        <v>0.52249134948096887</v>
      </c>
      <c r="AH78" s="70">
        <v>910</v>
      </c>
      <c r="AI78" s="70">
        <v>527</v>
      </c>
      <c r="AJ78" s="71">
        <v>0.57912087912087917</v>
      </c>
      <c r="AK78" s="14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</row>
    <row r="79" spans="1:55" ht="15" customHeight="1" x14ac:dyDescent="0.3">
      <c r="A79" s="119" t="s">
        <v>100</v>
      </c>
      <c r="B79" s="14" t="s">
        <v>12</v>
      </c>
      <c r="C79" s="14" t="s">
        <v>321</v>
      </c>
      <c r="D79" s="70">
        <v>1527</v>
      </c>
      <c r="E79" s="70">
        <v>44</v>
      </c>
      <c r="F79" s="71">
        <v>2.8814669286182055E-2</v>
      </c>
      <c r="G79" s="70">
        <v>0</v>
      </c>
      <c r="H79" s="70">
        <v>0</v>
      </c>
      <c r="I79" s="71" t="s">
        <v>297</v>
      </c>
      <c r="J79" s="70">
        <v>0</v>
      </c>
      <c r="K79" s="70">
        <v>0</v>
      </c>
      <c r="L79" s="71" t="s">
        <v>297</v>
      </c>
      <c r="M79" s="70">
        <v>0</v>
      </c>
      <c r="N79" s="70">
        <v>0</v>
      </c>
      <c r="O79" s="71" t="s">
        <v>297</v>
      </c>
      <c r="P79" s="70">
        <v>0</v>
      </c>
      <c r="Q79" s="70">
        <v>0</v>
      </c>
      <c r="R79" s="71" t="s">
        <v>297</v>
      </c>
      <c r="S79" s="70">
        <v>0</v>
      </c>
      <c r="T79" s="70">
        <v>0</v>
      </c>
      <c r="U79" s="71" t="s">
        <v>297</v>
      </c>
      <c r="V79" s="70">
        <v>102473</v>
      </c>
      <c r="W79" s="70">
        <v>818</v>
      </c>
      <c r="X79" s="71">
        <v>7.9825905360436412E-3</v>
      </c>
      <c r="Y79" s="70">
        <v>103532</v>
      </c>
      <c r="Z79" s="70">
        <v>1858</v>
      </c>
      <c r="AA79" s="71">
        <v>1.7946142255534522E-2</v>
      </c>
      <c r="AB79" s="70">
        <v>0</v>
      </c>
      <c r="AC79" s="70">
        <v>0</v>
      </c>
      <c r="AD79" s="71" t="s">
        <v>297</v>
      </c>
      <c r="AE79" s="70">
        <v>0</v>
      </c>
      <c r="AF79" s="70">
        <v>0</v>
      </c>
      <c r="AG79" s="71" t="s">
        <v>297</v>
      </c>
      <c r="AH79" s="70">
        <v>0</v>
      </c>
      <c r="AI79" s="70">
        <v>0</v>
      </c>
      <c r="AJ79" s="71" t="s">
        <v>297</v>
      </c>
      <c r="AK79" s="14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</row>
    <row r="80" spans="1:55" ht="15" customHeight="1" x14ac:dyDescent="0.3">
      <c r="A80" s="120" t="s">
        <v>51</v>
      </c>
      <c r="B80" s="14" t="s">
        <v>12</v>
      </c>
      <c r="C80" s="14" t="s">
        <v>321</v>
      </c>
      <c r="D80" s="70">
        <v>2125</v>
      </c>
      <c r="E80" s="70">
        <v>109</v>
      </c>
      <c r="F80" s="71">
        <v>5.1294117647058823E-2</v>
      </c>
      <c r="G80" s="70">
        <v>54953</v>
      </c>
      <c r="H80" s="70">
        <v>3194</v>
      </c>
      <c r="I80" s="71">
        <v>5.8122395501610469E-2</v>
      </c>
      <c r="J80" s="70">
        <v>51056</v>
      </c>
      <c r="K80" s="70">
        <v>4331</v>
      </c>
      <c r="L80" s="71">
        <v>8.4828423691632723E-2</v>
      </c>
      <c r="M80" s="70">
        <v>15275</v>
      </c>
      <c r="N80" s="70">
        <v>1676</v>
      </c>
      <c r="O80" s="71">
        <v>0.10972176759410802</v>
      </c>
      <c r="P80" s="70">
        <v>79319</v>
      </c>
      <c r="Q80" s="70">
        <v>5637</v>
      </c>
      <c r="R80" s="71">
        <v>7.106746176830267E-2</v>
      </c>
      <c r="S80" s="70">
        <v>72975</v>
      </c>
      <c r="T80" s="70">
        <v>4837</v>
      </c>
      <c r="U80" s="71">
        <v>6.6282973621103122E-2</v>
      </c>
      <c r="V80" s="70">
        <v>45402</v>
      </c>
      <c r="W80" s="70">
        <v>2708</v>
      </c>
      <c r="X80" s="71">
        <v>5.964494956169332E-2</v>
      </c>
      <c r="Y80" s="70">
        <v>73066</v>
      </c>
      <c r="Z80" s="70">
        <v>5195</v>
      </c>
      <c r="AA80" s="71">
        <v>7.1100101278296329E-2</v>
      </c>
      <c r="AB80" s="70">
        <v>58948</v>
      </c>
      <c r="AC80" s="70">
        <v>5049</v>
      </c>
      <c r="AD80" s="71">
        <v>8.5651760873990637E-2</v>
      </c>
      <c r="AE80" s="70">
        <v>66417</v>
      </c>
      <c r="AF80" s="70">
        <v>4892</v>
      </c>
      <c r="AG80" s="71">
        <v>7.365584112501318E-2</v>
      </c>
      <c r="AH80" s="70">
        <v>146354</v>
      </c>
      <c r="AI80" s="70">
        <v>8846</v>
      </c>
      <c r="AJ80" s="71">
        <v>6.0442488760129552E-2</v>
      </c>
      <c r="AK80" s="14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</row>
    <row r="81" spans="1:55" ht="15" customHeight="1" x14ac:dyDescent="0.3">
      <c r="A81" s="120" t="s">
        <v>55</v>
      </c>
      <c r="B81" s="14" t="s">
        <v>12</v>
      </c>
      <c r="C81" s="14" t="s">
        <v>321</v>
      </c>
      <c r="D81" s="70">
        <v>0</v>
      </c>
      <c r="E81" s="70">
        <v>0</v>
      </c>
      <c r="F81" s="71" t="s">
        <v>297</v>
      </c>
      <c r="G81" s="70">
        <v>28048</v>
      </c>
      <c r="H81" s="70">
        <v>1134</v>
      </c>
      <c r="I81" s="71">
        <v>4.0430690245293784E-2</v>
      </c>
      <c r="J81" s="70">
        <v>111019</v>
      </c>
      <c r="K81" s="70">
        <v>517</v>
      </c>
      <c r="L81" s="71">
        <v>4.6568605373854925E-3</v>
      </c>
      <c r="M81" s="70">
        <v>124923</v>
      </c>
      <c r="N81" s="70">
        <v>533</v>
      </c>
      <c r="O81" s="71">
        <v>4.2666282429976868E-3</v>
      </c>
      <c r="P81" s="70">
        <v>50433</v>
      </c>
      <c r="Q81" s="70">
        <v>377</v>
      </c>
      <c r="R81" s="71">
        <v>7.4752642119247318E-3</v>
      </c>
      <c r="S81" s="70">
        <v>151294</v>
      </c>
      <c r="T81" s="70">
        <v>1612</v>
      </c>
      <c r="U81" s="71">
        <v>1.0654751675545627E-2</v>
      </c>
      <c r="V81" s="70">
        <v>184698</v>
      </c>
      <c r="W81" s="70">
        <v>2293</v>
      </c>
      <c r="X81" s="71">
        <v>1.2414861016361845E-2</v>
      </c>
      <c r="Y81" s="70">
        <v>1180666</v>
      </c>
      <c r="Z81" s="70">
        <v>2051</v>
      </c>
      <c r="AA81" s="71">
        <v>1.7371551310870305E-3</v>
      </c>
      <c r="AB81" s="70">
        <v>241276</v>
      </c>
      <c r="AC81" s="70">
        <v>1501</v>
      </c>
      <c r="AD81" s="71">
        <v>6.2210911984615126E-3</v>
      </c>
      <c r="AE81" s="70">
        <v>204776</v>
      </c>
      <c r="AF81" s="70">
        <v>2906</v>
      </c>
      <c r="AG81" s="71">
        <v>1.4191116146423408E-2</v>
      </c>
      <c r="AH81" s="70">
        <v>346515</v>
      </c>
      <c r="AI81" s="70">
        <v>4413</v>
      </c>
      <c r="AJ81" s="71">
        <v>1.2735379420804294E-2</v>
      </c>
      <c r="AK81" s="14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</row>
    <row r="82" spans="1:55" ht="15" customHeight="1" x14ac:dyDescent="0.3">
      <c r="A82" s="120" t="s">
        <v>106</v>
      </c>
      <c r="B82" s="14" t="s">
        <v>305</v>
      </c>
      <c r="C82" s="14" t="s">
        <v>3</v>
      </c>
      <c r="D82" s="70">
        <v>18</v>
      </c>
      <c r="E82" s="70">
        <v>653</v>
      </c>
      <c r="F82" s="71">
        <v>36.277777777777779</v>
      </c>
      <c r="G82" s="70">
        <v>111</v>
      </c>
      <c r="H82" s="70">
        <v>844</v>
      </c>
      <c r="I82" s="71">
        <v>7.6036036036036032</v>
      </c>
      <c r="J82" s="70">
        <v>0</v>
      </c>
      <c r="K82" s="70">
        <v>0</v>
      </c>
      <c r="L82" s="71" t="s">
        <v>297</v>
      </c>
      <c r="M82" s="70">
        <v>50109</v>
      </c>
      <c r="N82" s="70">
        <v>910</v>
      </c>
      <c r="O82" s="71">
        <v>1.8160410305533937E-2</v>
      </c>
      <c r="P82" s="70">
        <v>0</v>
      </c>
      <c r="Q82" s="70">
        <v>0</v>
      </c>
      <c r="R82" s="71" t="s">
        <v>297</v>
      </c>
      <c r="S82" s="70">
        <v>0</v>
      </c>
      <c r="T82" s="70">
        <v>0</v>
      </c>
      <c r="U82" s="71" t="s">
        <v>297</v>
      </c>
      <c r="V82" s="70">
        <v>0</v>
      </c>
      <c r="W82" s="70">
        <v>0</v>
      </c>
      <c r="X82" s="71" t="s">
        <v>297</v>
      </c>
      <c r="Y82" s="70">
        <v>14</v>
      </c>
      <c r="Z82" s="70">
        <v>521</v>
      </c>
      <c r="AA82" s="71">
        <v>37.214285714285715</v>
      </c>
      <c r="AB82" s="70">
        <v>59</v>
      </c>
      <c r="AC82" s="70">
        <v>344</v>
      </c>
      <c r="AD82" s="71">
        <v>5.8305084745762707</v>
      </c>
      <c r="AE82" s="70">
        <v>8281</v>
      </c>
      <c r="AF82" s="70">
        <v>358</v>
      </c>
      <c r="AG82" s="71">
        <v>4.3231493780944333E-2</v>
      </c>
      <c r="AH82" s="70">
        <v>5279</v>
      </c>
      <c r="AI82" s="70">
        <v>393</v>
      </c>
      <c r="AJ82" s="71">
        <v>7.4445917787459751E-2</v>
      </c>
      <c r="AK82" s="14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</row>
    <row r="83" spans="1:55" ht="15" customHeight="1" x14ac:dyDescent="0.3">
      <c r="A83" s="120" t="s">
        <v>104</v>
      </c>
      <c r="B83" s="14" t="s">
        <v>12</v>
      </c>
      <c r="C83" s="14" t="s">
        <v>321</v>
      </c>
      <c r="D83" s="70">
        <v>0</v>
      </c>
      <c r="E83" s="70">
        <v>0</v>
      </c>
      <c r="F83" s="71" t="s">
        <v>297</v>
      </c>
      <c r="G83" s="70">
        <v>0</v>
      </c>
      <c r="H83" s="70">
        <v>0</v>
      </c>
      <c r="I83" s="71" t="s">
        <v>297</v>
      </c>
      <c r="J83" s="70">
        <v>11667</v>
      </c>
      <c r="K83" s="70">
        <v>1666</v>
      </c>
      <c r="L83" s="71">
        <v>0.14279592011656811</v>
      </c>
      <c r="M83" s="70">
        <v>14118</v>
      </c>
      <c r="N83" s="70">
        <v>2497</v>
      </c>
      <c r="O83" s="71">
        <v>0.17686641167304151</v>
      </c>
      <c r="P83" s="70">
        <v>7566</v>
      </c>
      <c r="Q83" s="70">
        <v>2122</v>
      </c>
      <c r="R83" s="71">
        <v>0.28046523922812583</v>
      </c>
      <c r="S83" s="70">
        <v>0</v>
      </c>
      <c r="T83" s="70">
        <v>0</v>
      </c>
      <c r="U83" s="71" t="s">
        <v>297</v>
      </c>
      <c r="V83" s="70">
        <v>33572</v>
      </c>
      <c r="W83" s="70">
        <v>7496</v>
      </c>
      <c r="X83" s="71">
        <v>0.22328130585011319</v>
      </c>
      <c r="Y83" s="70">
        <v>33820</v>
      </c>
      <c r="Z83" s="70">
        <v>9777</v>
      </c>
      <c r="AA83" s="71">
        <v>0.28908929627439384</v>
      </c>
      <c r="AB83" s="70">
        <v>36868</v>
      </c>
      <c r="AC83" s="70">
        <v>7896</v>
      </c>
      <c r="AD83" s="71">
        <v>0.2141694694586091</v>
      </c>
      <c r="AE83" s="70">
        <v>43342</v>
      </c>
      <c r="AF83" s="70">
        <v>9093</v>
      </c>
      <c r="AG83" s="71">
        <v>0.20979650223801394</v>
      </c>
      <c r="AH83" s="70">
        <v>23478</v>
      </c>
      <c r="AI83" s="70">
        <v>4695</v>
      </c>
      <c r="AJ83" s="71">
        <v>0.19997444416049068</v>
      </c>
      <c r="AK83" s="14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</row>
    <row r="84" spans="1:55" ht="15" customHeight="1" x14ac:dyDescent="0.3">
      <c r="A84" s="120" t="s">
        <v>71</v>
      </c>
      <c r="B84" s="14" t="s">
        <v>12</v>
      </c>
      <c r="C84" s="14" t="s">
        <v>321</v>
      </c>
      <c r="D84" s="70">
        <v>35</v>
      </c>
      <c r="E84" s="70">
        <v>79</v>
      </c>
      <c r="F84" s="71">
        <v>2.2571428571428571</v>
      </c>
      <c r="G84" s="70">
        <v>83</v>
      </c>
      <c r="H84" s="70">
        <v>146</v>
      </c>
      <c r="I84" s="71">
        <v>1.7590361445783131</v>
      </c>
      <c r="J84" s="70">
        <v>0</v>
      </c>
      <c r="K84" s="70">
        <v>0</v>
      </c>
      <c r="L84" s="71" t="s">
        <v>297</v>
      </c>
      <c r="M84" s="70">
        <v>479</v>
      </c>
      <c r="N84" s="70">
        <v>37</v>
      </c>
      <c r="O84" s="71">
        <v>7.724425887265135E-2</v>
      </c>
      <c r="P84" s="70">
        <v>394</v>
      </c>
      <c r="Q84" s="70">
        <v>446</v>
      </c>
      <c r="R84" s="71">
        <v>1.131979695431472</v>
      </c>
      <c r="S84" s="70">
        <v>437</v>
      </c>
      <c r="T84" s="70">
        <v>428</v>
      </c>
      <c r="U84" s="71">
        <v>0.97940503432494275</v>
      </c>
      <c r="V84" s="70">
        <v>122</v>
      </c>
      <c r="W84" s="70">
        <v>91</v>
      </c>
      <c r="X84" s="71">
        <v>0.74590163934426235</v>
      </c>
      <c r="Y84" s="70">
        <v>107</v>
      </c>
      <c r="Z84" s="70">
        <v>121</v>
      </c>
      <c r="AA84" s="71">
        <v>1.1308411214953271</v>
      </c>
      <c r="AB84" s="70">
        <v>556</v>
      </c>
      <c r="AC84" s="70">
        <v>375</v>
      </c>
      <c r="AD84" s="71">
        <v>0.67446043165467628</v>
      </c>
      <c r="AE84" s="70">
        <v>353</v>
      </c>
      <c r="AF84" s="70">
        <v>274</v>
      </c>
      <c r="AG84" s="71">
        <v>0.77620396600566577</v>
      </c>
      <c r="AH84" s="70">
        <v>630</v>
      </c>
      <c r="AI84" s="70">
        <v>372</v>
      </c>
      <c r="AJ84" s="71">
        <v>0.59047619047619049</v>
      </c>
      <c r="AK84" s="14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</row>
    <row r="85" spans="1:55" ht="15" customHeight="1" x14ac:dyDescent="0.3">
      <c r="A85" s="120" t="s">
        <v>185</v>
      </c>
      <c r="B85" s="14" t="s">
        <v>12</v>
      </c>
      <c r="C85" s="14" t="s">
        <v>321</v>
      </c>
      <c r="D85" s="70">
        <v>0</v>
      </c>
      <c r="E85" s="70">
        <v>0</v>
      </c>
      <c r="F85" s="71" t="s">
        <v>297</v>
      </c>
      <c r="G85" s="70">
        <v>0</v>
      </c>
      <c r="H85" s="70">
        <v>0</v>
      </c>
      <c r="I85" s="71" t="s">
        <v>297</v>
      </c>
      <c r="J85" s="70">
        <v>0</v>
      </c>
      <c r="K85" s="70">
        <v>0</v>
      </c>
      <c r="L85" s="71" t="s">
        <v>297</v>
      </c>
      <c r="M85" s="70">
        <v>0</v>
      </c>
      <c r="N85" s="70">
        <v>0</v>
      </c>
      <c r="O85" s="71" t="s">
        <v>297</v>
      </c>
      <c r="P85" s="70">
        <v>0</v>
      </c>
      <c r="Q85" s="70">
        <v>0</v>
      </c>
      <c r="R85" s="71" t="s">
        <v>297</v>
      </c>
      <c r="S85" s="70">
        <v>0</v>
      </c>
      <c r="T85" s="70">
        <v>0</v>
      </c>
      <c r="U85" s="71" t="s">
        <v>297</v>
      </c>
      <c r="V85" s="70">
        <v>0</v>
      </c>
      <c r="W85" s="70">
        <v>0</v>
      </c>
      <c r="X85" s="71" t="s">
        <v>297</v>
      </c>
      <c r="Y85" s="70">
        <v>0</v>
      </c>
      <c r="Z85" s="70">
        <v>0</v>
      </c>
      <c r="AA85" s="71" t="s">
        <v>297</v>
      </c>
      <c r="AB85" s="70">
        <v>0</v>
      </c>
      <c r="AC85" s="70">
        <v>0</v>
      </c>
      <c r="AD85" s="71" t="s">
        <v>297</v>
      </c>
      <c r="AE85" s="70">
        <v>16939</v>
      </c>
      <c r="AF85" s="70">
        <v>609</v>
      </c>
      <c r="AG85" s="71">
        <v>3.5952535568805712E-2</v>
      </c>
      <c r="AH85" s="70">
        <v>18668</v>
      </c>
      <c r="AI85" s="70">
        <v>576</v>
      </c>
      <c r="AJ85" s="71">
        <v>3.0854938932933361E-2</v>
      </c>
      <c r="AK85" s="14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</row>
    <row r="86" spans="1:55" ht="15" customHeight="1" x14ac:dyDescent="0.3">
      <c r="A86" s="120" t="s">
        <v>56</v>
      </c>
      <c r="B86" s="14" t="s">
        <v>12</v>
      </c>
      <c r="C86" s="14" t="s">
        <v>321</v>
      </c>
      <c r="D86" s="70">
        <v>3187158</v>
      </c>
      <c r="E86" s="70">
        <v>45113</v>
      </c>
      <c r="F86" s="71">
        <v>1.4154616746330116E-2</v>
      </c>
      <c r="G86" s="70">
        <v>3240692</v>
      </c>
      <c r="H86" s="70">
        <v>90366</v>
      </c>
      <c r="I86" s="71">
        <v>2.7884785101453639E-2</v>
      </c>
      <c r="J86" s="70">
        <v>1994973</v>
      </c>
      <c r="K86" s="70">
        <v>47022</v>
      </c>
      <c r="L86" s="71">
        <v>2.3570243807810934E-2</v>
      </c>
      <c r="M86" s="70">
        <v>7189</v>
      </c>
      <c r="N86" s="70">
        <v>167</v>
      </c>
      <c r="O86" s="71">
        <v>2.3229934622339684E-2</v>
      </c>
      <c r="P86" s="70">
        <v>3716232</v>
      </c>
      <c r="Q86" s="70">
        <v>79985</v>
      </c>
      <c r="R86" s="71">
        <v>2.1523144948969817E-2</v>
      </c>
      <c r="S86" s="70">
        <v>2632240</v>
      </c>
      <c r="T86" s="70">
        <v>57003</v>
      </c>
      <c r="U86" s="71">
        <v>2.1655700088137858E-2</v>
      </c>
      <c r="V86" s="70">
        <v>1341737</v>
      </c>
      <c r="W86" s="70">
        <v>23665</v>
      </c>
      <c r="X86" s="71">
        <v>1.763758471295045E-2</v>
      </c>
      <c r="Y86" s="70">
        <v>1489033</v>
      </c>
      <c r="Z86" s="70">
        <v>29889</v>
      </c>
      <c r="AA86" s="71">
        <v>2.0072758629258048E-2</v>
      </c>
      <c r="AB86" s="70">
        <v>2268688</v>
      </c>
      <c r="AC86" s="70">
        <v>45172</v>
      </c>
      <c r="AD86" s="71">
        <v>1.9911067542121262E-2</v>
      </c>
      <c r="AE86" s="70">
        <v>3255642</v>
      </c>
      <c r="AF86" s="70">
        <v>48671</v>
      </c>
      <c r="AG86" s="71">
        <v>1.4949739559816466E-2</v>
      </c>
      <c r="AH86" s="70">
        <v>2461446</v>
      </c>
      <c r="AI86" s="70">
        <v>59124</v>
      </c>
      <c r="AJ86" s="71">
        <v>2.4020027252273663E-2</v>
      </c>
      <c r="AK86" s="14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</row>
    <row r="87" spans="1:55" ht="15" customHeight="1" x14ac:dyDescent="0.3">
      <c r="A87" s="120" t="s">
        <v>76</v>
      </c>
      <c r="B87" s="14" t="s">
        <v>12</v>
      </c>
      <c r="C87" s="14" t="s">
        <v>321</v>
      </c>
      <c r="D87" s="70">
        <v>0</v>
      </c>
      <c r="E87" s="70">
        <v>0</v>
      </c>
      <c r="F87" s="71" t="s">
        <v>297</v>
      </c>
      <c r="G87" s="70">
        <v>87383</v>
      </c>
      <c r="H87" s="70">
        <v>17675</v>
      </c>
      <c r="I87" s="71">
        <v>0.20227046450682626</v>
      </c>
      <c r="J87" s="70">
        <v>9418</v>
      </c>
      <c r="K87" s="70">
        <v>2628</v>
      </c>
      <c r="L87" s="71">
        <v>0.27904013590995963</v>
      </c>
      <c r="M87" s="70">
        <v>58245</v>
      </c>
      <c r="N87" s="70">
        <v>9698</v>
      </c>
      <c r="O87" s="71">
        <v>0.16650356253755688</v>
      </c>
      <c r="P87" s="70">
        <v>35268</v>
      </c>
      <c r="Q87" s="70">
        <v>5937</v>
      </c>
      <c r="R87" s="71">
        <v>0.16833957128274923</v>
      </c>
      <c r="S87" s="70">
        <v>14351</v>
      </c>
      <c r="T87" s="70">
        <v>4151</v>
      </c>
      <c r="U87" s="71">
        <v>0.28924813601839594</v>
      </c>
      <c r="V87" s="70">
        <v>17993</v>
      </c>
      <c r="W87" s="70">
        <v>5455</v>
      </c>
      <c r="X87" s="71">
        <v>0.30317345634413384</v>
      </c>
      <c r="Y87" s="70">
        <v>81126</v>
      </c>
      <c r="Z87" s="70">
        <v>21567</v>
      </c>
      <c r="AA87" s="71">
        <v>0.26584572147030544</v>
      </c>
      <c r="AB87" s="70">
        <v>51012</v>
      </c>
      <c r="AC87" s="70">
        <v>14066</v>
      </c>
      <c r="AD87" s="71">
        <v>0.27573904179408765</v>
      </c>
      <c r="AE87" s="70">
        <v>27651</v>
      </c>
      <c r="AF87" s="70">
        <v>4852</v>
      </c>
      <c r="AG87" s="71">
        <v>0.17547285812448013</v>
      </c>
      <c r="AH87" s="70">
        <v>47333</v>
      </c>
      <c r="AI87" s="70">
        <v>9021</v>
      </c>
      <c r="AJ87" s="71">
        <v>0.19058584919612109</v>
      </c>
      <c r="AK87" s="14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</row>
    <row r="88" spans="1:55" ht="15" customHeight="1" x14ac:dyDescent="0.3">
      <c r="A88" s="14" t="s">
        <v>126</v>
      </c>
      <c r="B88" s="14" t="s">
        <v>12</v>
      </c>
      <c r="C88" s="14" t="s">
        <v>321</v>
      </c>
      <c r="D88" s="70">
        <v>0</v>
      </c>
      <c r="E88" s="70">
        <v>0</v>
      </c>
      <c r="F88" s="71" t="s">
        <v>297</v>
      </c>
      <c r="G88" s="70">
        <v>232700</v>
      </c>
      <c r="H88" s="70">
        <v>2926</v>
      </c>
      <c r="I88" s="71">
        <v>1.2574129780833691E-2</v>
      </c>
      <c r="J88" s="70">
        <v>0</v>
      </c>
      <c r="K88" s="70">
        <v>0</v>
      </c>
      <c r="L88" s="71" t="s">
        <v>297</v>
      </c>
      <c r="M88" s="70">
        <v>13042</v>
      </c>
      <c r="N88" s="70">
        <v>6807</v>
      </c>
      <c r="O88" s="71">
        <v>0.52192915197055667</v>
      </c>
      <c r="P88" s="70">
        <v>1989</v>
      </c>
      <c r="Q88" s="70">
        <v>5958</v>
      </c>
      <c r="R88" s="71">
        <v>2.995475113122172</v>
      </c>
      <c r="S88" s="70">
        <v>2041</v>
      </c>
      <c r="T88" s="70">
        <v>6752</v>
      </c>
      <c r="U88" s="71">
        <v>3.3081822635962763</v>
      </c>
      <c r="V88" s="70">
        <v>15775</v>
      </c>
      <c r="W88" s="70">
        <v>11283</v>
      </c>
      <c r="X88" s="71">
        <v>0.71524564183835182</v>
      </c>
      <c r="Y88" s="70">
        <v>2580</v>
      </c>
      <c r="Z88" s="70">
        <v>5482</v>
      </c>
      <c r="AA88" s="71">
        <v>2.1248062015503875</v>
      </c>
      <c r="AB88" s="70">
        <v>499</v>
      </c>
      <c r="AC88" s="70">
        <v>443</v>
      </c>
      <c r="AD88" s="71">
        <v>0.88777555110220441</v>
      </c>
      <c r="AE88" s="70">
        <v>0</v>
      </c>
      <c r="AF88" s="70">
        <v>0</v>
      </c>
      <c r="AG88" s="71" t="s">
        <v>297</v>
      </c>
      <c r="AH88" s="70">
        <v>0</v>
      </c>
      <c r="AI88" s="70">
        <v>0</v>
      </c>
      <c r="AJ88" s="71" t="s">
        <v>297</v>
      </c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</row>
    <row r="89" spans="1:55" ht="15" customHeight="1" x14ac:dyDescent="0.3">
      <c r="A89" s="48" t="s">
        <v>121</v>
      </c>
      <c r="B89" s="14" t="s">
        <v>12</v>
      </c>
      <c r="C89" s="14" t="s">
        <v>321</v>
      </c>
      <c r="D89" s="70">
        <v>0</v>
      </c>
      <c r="E89" s="70">
        <v>0</v>
      </c>
      <c r="F89" s="71" t="s">
        <v>297</v>
      </c>
      <c r="G89" s="70">
        <v>0</v>
      </c>
      <c r="H89" s="70">
        <v>0</v>
      </c>
      <c r="I89" s="71" t="s">
        <v>297</v>
      </c>
      <c r="J89" s="70">
        <v>0</v>
      </c>
      <c r="K89" s="70">
        <v>0</v>
      </c>
      <c r="L89" s="71" t="s">
        <v>297</v>
      </c>
      <c r="M89" s="70">
        <v>0</v>
      </c>
      <c r="N89" s="70">
        <v>0</v>
      </c>
      <c r="O89" s="71" t="s">
        <v>297</v>
      </c>
      <c r="P89" s="70">
        <v>0</v>
      </c>
      <c r="Q89" s="70">
        <v>0</v>
      </c>
      <c r="R89" s="71" t="s">
        <v>297</v>
      </c>
      <c r="S89" s="70">
        <v>0</v>
      </c>
      <c r="T89" s="70">
        <v>0</v>
      </c>
      <c r="U89" s="71" t="s">
        <v>297</v>
      </c>
      <c r="V89" s="70">
        <v>19695</v>
      </c>
      <c r="W89" s="70">
        <v>242</v>
      </c>
      <c r="X89" s="71">
        <v>1.2287382584412287E-2</v>
      </c>
      <c r="Y89" s="70">
        <v>552</v>
      </c>
      <c r="Z89" s="70">
        <v>22</v>
      </c>
      <c r="AA89" s="71">
        <v>3.9855072463768113E-2</v>
      </c>
      <c r="AB89" s="70">
        <v>2301</v>
      </c>
      <c r="AC89" s="70">
        <v>263</v>
      </c>
      <c r="AD89" s="71">
        <v>0.11429813124728379</v>
      </c>
      <c r="AE89" s="70">
        <v>3601</v>
      </c>
      <c r="AF89" s="70">
        <v>292</v>
      </c>
      <c r="AG89" s="71">
        <v>8.1088586503748963E-2</v>
      </c>
      <c r="AH89" s="70">
        <v>2977</v>
      </c>
      <c r="AI89" s="70">
        <v>120</v>
      </c>
      <c r="AJ89" s="71">
        <v>4.0309035942223716E-2</v>
      </c>
      <c r="AK89" s="14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</row>
    <row r="90" spans="1:55" ht="15" customHeight="1" x14ac:dyDescent="0.3">
      <c r="A90" s="14" t="s">
        <v>85</v>
      </c>
      <c r="B90" s="14" t="s">
        <v>305</v>
      </c>
      <c r="C90" s="14" t="s">
        <v>3</v>
      </c>
      <c r="D90" s="70">
        <v>123</v>
      </c>
      <c r="E90" s="70">
        <v>246</v>
      </c>
      <c r="F90" s="71">
        <v>2</v>
      </c>
      <c r="G90" s="70">
        <v>0</v>
      </c>
      <c r="H90" s="70">
        <v>0</v>
      </c>
      <c r="I90" s="71" t="s">
        <v>297</v>
      </c>
      <c r="J90" s="70">
        <v>0</v>
      </c>
      <c r="K90" s="70">
        <v>0</v>
      </c>
      <c r="L90" s="71" t="s">
        <v>297</v>
      </c>
      <c r="M90" s="70">
        <v>0</v>
      </c>
      <c r="N90" s="70">
        <v>0</v>
      </c>
      <c r="O90" s="71" t="s">
        <v>297</v>
      </c>
      <c r="P90" s="70">
        <v>0</v>
      </c>
      <c r="Q90" s="70">
        <v>0</v>
      </c>
      <c r="R90" s="71" t="s">
        <v>297</v>
      </c>
      <c r="S90" s="70">
        <v>50</v>
      </c>
      <c r="T90" s="70">
        <v>340</v>
      </c>
      <c r="U90" s="71">
        <v>6.8</v>
      </c>
      <c r="V90" s="70">
        <v>48</v>
      </c>
      <c r="W90" s="70">
        <v>436</v>
      </c>
      <c r="X90" s="71">
        <v>9.0833333333333339</v>
      </c>
      <c r="Y90" s="70">
        <v>147</v>
      </c>
      <c r="Z90" s="70">
        <v>721</v>
      </c>
      <c r="AA90" s="71">
        <v>4.9047619047619051</v>
      </c>
      <c r="AB90" s="70">
        <v>96</v>
      </c>
      <c r="AC90" s="70">
        <v>730</v>
      </c>
      <c r="AD90" s="71">
        <v>7.604166666666667</v>
      </c>
      <c r="AE90" s="70">
        <v>32</v>
      </c>
      <c r="AF90" s="70">
        <v>350</v>
      </c>
      <c r="AG90" s="71">
        <v>10.9375</v>
      </c>
      <c r="AH90" s="70">
        <v>20</v>
      </c>
      <c r="AI90" s="70">
        <v>115</v>
      </c>
      <c r="AJ90" s="71">
        <v>5.75</v>
      </c>
    </row>
    <row r="91" spans="1:55" ht="15" customHeight="1" x14ac:dyDescent="0.3">
      <c r="A91" s="14" t="s">
        <v>85</v>
      </c>
      <c r="B91" s="14" t="s">
        <v>305</v>
      </c>
      <c r="C91" s="14" t="s">
        <v>3</v>
      </c>
      <c r="D91" s="70">
        <v>1788</v>
      </c>
      <c r="E91" s="70">
        <v>8198</v>
      </c>
      <c r="F91" s="71">
        <v>4.585011185682327</v>
      </c>
      <c r="G91" s="70">
        <v>293</v>
      </c>
      <c r="H91" s="70">
        <v>1806</v>
      </c>
      <c r="I91" s="71">
        <v>6.1638225255972694</v>
      </c>
      <c r="J91" s="70">
        <v>1402</v>
      </c>
      <c r="K91" s="70">
        <v>5567</v>
      </c>
      <c r="L91" s="71">
        <v>3.9707560627674749</v>
      </c>
      <c r="M91" s="70">
        <v>0</v>
      </c>
      <c r="N91" s="70">
        <v>0</v>
      </c>
      <c r="O91" s="71" t="s">
        <v>297</v>
      </c>
      <c r="P91" s="70">
        <v>1081</v>
      </c>
      <c r="Q91" s="70">
        <v>7538</v>
      </c>
      <c r="R91" s="71">
        <v>6.973172987974098</v>
      </c>
      <c r="S91" s="70">
        <v>1368</v>
      </c>
      <c r="T91" s="70">
        <v>10002</v>
      </c>
      <c r="U91" s="71">
        <v>7.3114035087719298</v>
      </c>
      <c r="V91" s="70">
        <v>1223</v>
      </c>
      <c r="W91" s="70">
        <v>8468</v>
      </c>
      <c r="X91" s="71">
        <v>6.9239574816026161</v>
      </c>
      <c r="Y91" s="70">
        <v>894</v>
      </c>
      <c r="Z91" s="70">
        <v>4846</v>
      </c>
      <c r="AA91" s="71">
        <v>5.4205816554809845</v>
      </c>
      <c r="AB91" s="70">
        <v>1197</v>
      </c>
      <c r="AC91" s="70">
        <v>6078</v>
      </c>
      <c r="AD91" s="71">
        <v>5.0776942355889725</v>
      </c>
      <c r="AE91" s="70">
        <v>963</v>
      </c>
      <c r="AF91" s="70">
        <v>7197</v>
      </c>
      <c r="AG91" s="71">
        <v>7.4735202492211839</v>
      </c>
      <c r="AH91" s="70">
        <v>825</v>
      </c>
      <c r="AI91" s="70">
        <v>6681</v>
      </c>
      <c r="AJ91" s="71">
        <v>8.0981818181818177</v>
      </c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</row>
    <row r="92" spans="1:55" ht="15" customHeight="1" x14ac:dyDescent="0.3">
      <c r="A92" s="46" t="s">
        <v>85</v>
      </c>
      <c r="B92" s="14" t="s">
        <v>305</v>
      </c>
      <c r="C92" s="14" t="s">
        <v>3</v>
      </c>
      <c r="D92" s="70">
        <v>75</v>
      </c>
      <c r="E92" s="70">
        <v>351</v>
      </c>
      <c r="F92" s="71">
        <v>4.68</v>
      </c>
      <c r="G92" s="70">
        <v>0</v>
      </c>
      <c r="H92" s="70">
        <v>0</v>
      </c>
      <c r="I92" s="71" t="s">
        <v>297</v>
      </c>
      <c r="J92" s="70">
        <v>0</v>
      </c>
      <c r="K92" s="70">
        <v>0</v>
      </c>
      <c r="L92" s="71" t="s">
        <v>297</v>
      </c>
      <c r="M92" s="70">
        <v>0</v>
      </c>
      <c r="N92" s="70">
        <v>0</v>
      </c>
      <c r="O92" s="71" t="s">
        <v>297</v>
      </c>
      <c r="P92" s="70">
        <v>0</v>
      </c>
      <c r="Q92" s="70">
        <v>42</v>
      </c>
      <c r="R92" s="71" t="s">
        <v>297</v>
      </c>
      <c r="S92" s="70">
        <v>0</v>
      </c>
      <c r="T92" s="70">
        <v>0</v>
      </c>
      <c r="U92" s="71" t="s">
        <v>297</v>
      </c>
      <c r="V92" s="70">
        <v>43</v>
      </c>
      <c r="W92" s="70">
        <v>214</v>
      </c>
      <c r="X92" s="71">
        <v>4.9767441860465116</v>
      </c>
      <c r="Y92" s="70">
        <v>61</v>
      </c>
      <c r="Z92" s="70">
        <v>361</v>
      </c>
      <c r="AA92" s="71">
        <v>5.918032786885246</v>
      </c>
      <c r="AB92" s="70">
        <v>2</v>
      </c>
      <c r="AC92" s="70">
        <v>16</v>
      </c>
      <c r="AD92" s="71">
        <v>8</v>
      </c>
      <c r="AE92" s="70">
        <v>166</v>
      </c>
      <c r="AF92" s="70">
        <v>100</v>
      </c>
      <c r="AG92" s="71">
        <v>0.60240963855421692</v>
      </c>
      <c r="AH92" s="70">
        <v>70</v>
      </c>
      <c r="AI92" s="70">
        <v>340</v>
      </c>
      <c r="AJ92" s="71">
        <v>4.8571428571428568</v>
      </c>
      <c r="AK92" s="14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</row>
    <row r="93" spans="1:55" ht="15" customHeight="1" x14ac:dyDescent="0.3">
      <c r="A93" s="14" t="s">
        <v>86</v>
      </c>
      <c r="B93" s="14" t="s">
        <v>305</v>
      </c>
      <c r="C93" s="14" t="s">
        <v>3</v>
      </c>
      <c r="D93" s="70">
        <v>25</v>
      </c>
      <c r="E93" s="70">
        <v>53</v>
      </c>
      <c r="F93" s="71">
        <v>2.12</v>
      </c>
      <c r="G93" s="70">
        <v>0</v>
      </c>
      <c r="H93" s="70">
        <v>0</v>
      </c>
      <c r="I93" s="71" t="s">
        <v>297</v>
      </c>
      <c r="J93" s="70">
        <v>0</v>
      </c>
      <c r="K93" s="70">
        <v>0</v>
      </c>
      <c r="L93" s="71" t="s">
        <v>297</v>
      </c>
      <c r="M93" s="70">
        <v>0</v>
      </c>
      <c r="N93" s="70">
        <v>0</v>
      </c>
      <c r="O93" s="71" t="s">
        <v>297</v>
      </c>
      <c r="P93" s="70">
        <v>459</v>
      </c>
      <c r="Q93" s="70">
        <v>1192</v>
      </c>
      <c r="R93" s="71">
        <v>2.5969498910675379</v>
      </c>
      <c r="S93" s="70">
        <v>168</v>
      </c>
      <c r="T93" s="70">
        <v>528</v>
      </c>
      <c r="U93" s="71">
        <v>3.1428571428571428</v>
      </c>
      <c r="V93" s="70">
        <v>136</v>
      </c>
      <c r="W93" s="70">
        <v>394</v>
      </c>
      <c r="X93" s="71">
        <v>2.8970588235294117</v>
      </c>
      <c r="Y93" s="70">
        <v>32</v>
      </c>
      <c r="Z93" s="70">
        <v>96</v>
      </c>
      <c r="AA93" s="71">
        <v>3</v>
      </c>
      <c r="AB93" s="70">
        <v>43</v>
      </c>
      <c r="AC93" s="70">
        <v>117</v>
      </c>
      <c r="AD93" s="71">
        <v>2.7209302325581395</v>
      </c>
      <c r="AE93" s="70">
        <v>30</v>
      </c>
      <c r="AF93" s="70">
        <v>100</v>
      </c>
      <c r="AG93" s="71">
        <v>3.3333333333333335</v>
      </c>
      <c r="AH93" s="70">
        <v>95</v>
      </c>
      <c r="AI93" s="70">
        <v>541</v>
      </c>
      <c r="AJ93" s="71">
        <v>5.6947368421052635</v>
      </c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</row>
    <row r="94" spans="1:55" ht="15" customHeight="1" x14ac:dyDescent="0.3">
      <c r="A94" s="46" t="s">
        <v>86</v>
      </c>
      <c r="B94" s="14" t="s">
        <v>305</v>
      </c>
      <c r="C94" s="14" t="s">
        <v>3</v>
      </c>
      <c r="D94" s="70">
        <v>0</v>
      </c>
      <c r="E94" s="70">
        <v>0</v>
      </c>
      <c r="F94" s="71" t="s">
        <v>297</v>
      </c>
      <c r="G94" s="70">
        <v>0</v>
      </c>
      <c r="H94" s="70">
        <v>0</v>
      </c>
      <c r="I94" s="71" t="s">
        <v>297</v>
      </c>
      <c r="J94" s="70">
        <v>0</v>
      </c>
      <c r="K94" s="70">
        <v>0</v>
      </c>
      <c r="L94" s="71" t="s">
        <v>297</v>
      </c>
      <c r="M94" s="70">
        <v>0</v>
      </c>
      <c r="N94" s="70">
        <v>0</v>
      </c>
      <c r="O94" s="71" t="s">
        <v>297</v>
      </c>
      <c r="P94" s="70">
        <v>0</v>
      </c>
      <c r="Q94" s="70">
        <v>0</v>
      </c>
      <c r="R94" s="71" t="s">
        <v>297</v>
      </c>
      <c r="S94" s="70">
        <v>0</v>
      </c>
      <c r="T94" s="70">
        <v>0</v>
      </c>
      <c r="U94" s="71" t="s">
        <v>297</v>
      </c>
      <c r="V94" s="70">
        <v>0</v>
      </c>
      <c r="W94" s="70">
        <v>0</v>
      </c>
      <c r="X94" s="71" t="s">
        <v>297</v>
      </c>
      <c r="Y94" s="70">
        <v>0</v>
      </c>
      <c r="Z94" s="70">
        <v>0</v>
      </c>
      <c r="AA94" s="71" t="s">
        <v>297</v>
      </c>
      <c r="AB94" s="70">
        <v>0</v>
      </c>
      <c r="AC94" s="70">
        <v>0</v>
      </c>
      <c r="AD94" s="71" t="s">
        <v>297</v>
      </c>
      <c r="AE94" s="70">
        <v>218</v>
      </c>
      <c r="AF94" s="70">
        <v>523</v>
      </c>
      <c r="AG94" s="71">
        <v>2.3990825688073394</v>
      </c>
      <c r="AH94" s="70">
        <v>60</v>
      </c>
      <c r="AI94" s="70">
        <v>144</v>
      </c>
      <c r="AJ94" s="71">
        <v>2.4</v>
      </c>
      <c r="AK94" s="14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</row>
    <row r="95" spans="1:55" ht="15" customHeight="1" x14ac:dyDescent="0.3">
      <c r="A95" s="14" t="s">
        <v>87</v>
      </c>
      <c r="B95" s="14" t="s">
        <v>305</v>
      </c>
      <c r="C95" s="14" t="s">
        <v>3</v>
      </c>
      <c r="D95" s="70">
        <v>629</v>
      </c>
      <c r="E95" s="70">
        <v>832</v>
      </c>
      <c r="F95" s="71">
        <v>1.3227344992050873</v>
      </c>
      <c r="G95" s="70">
        <v>47</v>
      </c>
      <c r="H95" s="70">
        <v>73</v>
      </c>
      <c r="I95" s="71">
        <v>1.553191489361702</v>
      </c>
      <c r="J95" s="70">
        <v>48</v>
      </c>
      <c r="K95" s="70">
        <v>69</v>
      </c>
      <c r="L95" s="71">
        <v>1.4375</v>
      </c>
      <c r="M95" s="70">
        <v>0</v>
      </c>
      <c r="N95" s="70">
        <v>0</v>
      </c>
      <c r="O95" s="71" t="s">
        <v>297</v>
      </c>
      <c r="P95" s="70">
        <v>321</v>
      </c>
      <c r="Q95" s="70">
        <v>617</v>
      </c>
      <c r="R95" s="71">
        <v>1.9221183800623054</v>
      </c>
      <c r="S95" s="70">
        <v>2314</v>
      </c>
      <c r="T95" s="70">
        <v>4259</v>
      </c>
      <c r="U95" s="71">
        <v>1.8405358686257562</v>
      </c>
      <c r="V95" s="70">
        <v>1393</v>
      </c>
      <c r="W95" s="70">
        <v>2487</v>
      </c>
      <c r="X95" s="71">
        <v>1.7853553481694184</v>
      </c>
      <c r="Y95" s="70">
        <v>576</v>
      </c>
      <c r="Z95" s="70">
        <v>1107</v>
      </c>
      <c r="AA95" s="71">
        <v>1.921875</v>
      </c>
      <c r="AB95" s="70">
        <v>479</v>
      </c>
      <c r="AC95" s="70">
        <v>787</v>
      </c>
      <c r="AD95" s="71">
        <v>1.6430062630480167</v>
      </c>
      <c r="AE95" s="70">
        <v>287</v>
      </c>
      <c r="AF95" s="70">
        <v>520</v>
      </c>
      <c r="AG95" s="71">
        <v>1.8118466898954704</v>
      </c>
      <c r="AH95" s="70">
        <v>202</v>
      </c>
      <c r="AI95" s="70">
        <v>352</v>
      </c>
      <c r="AJ95" s="71">
        <v>1.7425742574257426</v>
      </c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</row>
    <row r="96" spans="1:55" ht="15" customHeight="1" x14ac:dyDescent="0.3">
      <c r="A96" s="46" t="s">
        <v>87</v>
      </c>
      <c r="B96" s="14" t="s">
        <v>305</v>
      </c>
      <c r="C96" s="14" t="s">
        <v>3</v>
      </c>
      <c r="D96" s="70">
        <v>0</v>
      </c>
      <c r="E96" s="70">
        <v>0</v>
      </c>
      <c r="F96" s="71" t="s">
        <v>297</v>
      </c>
      <c r="G96" s="70">
        <v>0</v>
      </c>
      <c r="H96" s="70">
        <v>0</v>
      </c>
      <c r="I96" s="71" t="s">
        <v>297</v>
      </c>
      <c r="J96" s="70">
        <v>0</v>
      </c>
      <c r="K96" s="70">
        <v>0</v>
      </c>
      <c r="L96" s="71" t="s">
        <v>297</v>
      </c>
      <c r="M96" s="70">
        <v>0</v>
      </c>
      <c r="N96" s="70">
        <v>0</v>
      </c>
      <c r="O96" s="71" t="s">
        <v>297</v>
      </c>
      <c r="P96" s="70">
        <v>0</v>
      </c>
      <c r="Q96" s="70">
        <v>7</v>
      </c>
      <c r="R96" s="71" t="s">
        <v>297</v>
      </c>
      <c r="S96" s="70">
        <v>0</v>
      </c>
      <c r="T96" s="70">
        <v>0</v>
      </c>
      <c r="U96" s="71" t="s">
        <v>297</v>
      </c>
      <c r="V96" s="70">
        <v>4</v>
      </c>
      <c r="W96" s="70">
        <v>5</v>
      </c>
      <c r="X96" s="71">
        <v>1.25</v>
      </c>
      <c r="Y96" s="70">
        <v>12</v>
      </c>
      <c r="Z96" s="70">
        <v>20</v>
      </c>
      <c r="AA96" s="71">
        <v>1.6666666666666667</v>
      </c>
      <c r="AB96" s="70">
        <v>2</v>
      </c>
      <c r="AC96" s="70">
        <v>2</v>
      </c>
      <c r="AD96" s="71">
        <v>1</v>
      </c>
      <c r="AE96" s="70">
        <v>17</v>
      </c>
      <c r="AF96" s="70">
        <v>28</v>
      </c>
      <c r="AG96" s="71">
        <v>1.6470588235294117</v>
      </c>
      <c r="AH96" s="70">
        <v>0</v>
      </c>
      <c r="AI96" s="70">
        <v>0</v>
      </c>
      <c r="AJ96" s="71" t="s">
        <v>297</v>
      </c>
      <c r="AK96" s="14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</row>
    <row r="97" spans="1:55" ht="15" customHeight="1" x14ac:dyDescent="0.3">
      <c r="A97" s="14" t="s">
        <v>88</v>
      </c>
      <c r="B97" s="14" t="s">
        <v>305</v>
      </c>
      <c r="C97" s="14" t="s">
        <v>3</v>
      </c>
      <c r="D97" s="70">
        <v>1413</v>
      </c>
      <c r="E97" s="70">
        <v>2901</v>
      </c>
      <c r="F97" s="71">
        <v>2.0530785562632698</v>
      </c>
      <c r="G97" s="70">
        <v>155</v>
      </c>
      <c r="H97" s="70">
        <v>649</v>
      </c>
      <c r="I97" s="71">
        <v>4.1870967741935488</v>
      </c>
      <c r="J97" s="70">
        <v>72</v>
      </c>
      <c r="K97" s="70">
        <v>234</v>
      </c>
      <c r="L97" s="71">
        <v>3.25</v>
      </c>
      <c r="M97" s="70">
        <v>0</v>
      </c>
      <c r="N97" s="70">
        <v>0</v>
      </c>
      <c r="O97" s="71" t="s">
        <v>297</v>
      </c>
      <c r="P97" s="70">
        <v>162</v>
      </c>
      <c r="Q97" s="70">
        <v>921</v>
      </c>
      <c r="R97" s="71">
        <v>5.6851851851851851</v>
      </c>
      <c r="S97" s="70">
        <v>1060</v>
      </c>
      <c r="T97" s="70">
        <v>6351</v>
      </c>
      <c r="U97" s="71">
        <v>5.9915094339622641</v>
      </c>
      <c r="V97" s="70">
        <v>1067</v>
      </c>
      <c r="W97" s="70">
        <v>5789</v>
      </c>
      <c r="X97" s="71">
        <v>5.4254920337394568</v>
      </c>
      <c r="Y97" s="70">
        <v>432</v>
      </c>
      <c r="Z97" s="70">
        <v>2335</v>
      </c>
      <c r="AA97" s="71">
        <v>5.4050925925925926</v>
      </c>
      <c r="AB97" s="70">
        <v>310</v>
      </c>
      <c r="AC97" s="70">
        <v>1647</v>
      </c>
      <c r="AD97" s="71">
        <v>5.3129032258064512</v>
      </c>
      <c r="AE97" s="70">
        <v>399</v>
      </c>
      <c r="AF97" s="70">
        <v>1240</v>
      </c>
      <c r="AG97" s="71">
        <v>3.1077694235588971</v>
      </c>
      <c r="AH97" s="70">
        <v>208</v>
      </c>
      <c r="AI97" s="70">
        <v>2013</v>
      </c>
      <c r="AJ97" s="71">
        <v>9.677884615384615</v>
      </c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</row>
    <row r="98" spans="1:55" ht="15" customHeight="1" x14ac:dyDescent="0.3">
      <c r="A98" s="46" t="s">
        <v>88</v>
      </c>
      <c r="B98" s="14" t="s">
        <v>305</v>
      </c>
      <c r="C98" s="14" t="s">
        <v>3</v>
      </c>
      <c r="D98" s="70">
        <v>281</v>
      </c>
      <c r="E98" s="70">
        <v>1116</v>
      </c>
      <c r="F98" s="71">
        <v>3.9715302491103204</v>
      </c>
      <c r="G98" s="70">
        <v>0</v>
      </c>
      <c r="H98" s="70">
        <v>0</v>
      </c>
      <c r="I98" s="71" t="s">
        <v>297</v>
      </c>
      <c r="J98" s="70">
        <v>17</v>
      </c>
      <c r="K98" s="70">
        <v>67</v>
      </c>
      <c r="L98" s="71">
        <v>3.9411764705882355</v>
      </c>
      <c r="M98" s="70">
        <v>0</v>
      </c>
      <c r="N98" s="70">
        <v>0</v>
      </c>
      <c r="O98" s="71" t="s">
        <v>297</v>
      </c>
      <c r="P98" s="70">
        <v>0</v>
      </c>
      <c r="Q98" s="70">
        <v>30</v>
      </c>
      <c r="R98" s="71" t="s">
        <v>297</v>
      </c>
      <c r="S98" s="70">
        <v>1</v>
      </c>
      <c r="T98" s="70">
        <v>8</v>
      </c>
      <c r="U98" s="71">
        <v>8</v>
      </c>
      <c r="V98" s="70">
        <v>0</v>
      </c>
      <c r="W98" s="70">
        <v>0</v>
      </c>
      <c r="X98" s="71" t="s">
        <v>297</v>
      </c>
      <c r="Y98" s="70">
        <v>16</v>
      </c>
      <c r="Z98" s="70">
        <v>170</v>
      </c>
      <c r="AA98" s="71">
        <v>10.625</v>
      </c>
      <c r="AB98" s="70">
        <v>4</v>
      </c>
      <c r="AC98" s="70">
        <v>25</v>
      </c>
      <c r="AD98" s="71">
        <v>6.25</v>
      </c>
      <c r="AE98" s="70">
        <v>5</v>
      </c>
      <c r="AF98" s="70">
        <v>26</v>
      </c>
      <c r="AG98" s="71">
        <v>5.2</v>
      </c>
      <c r="AH98" s="70">
        <v>2</v>
      </c>
      <c r="AI98" s="70">
        <v>5</v>
      </c>
      <c r="AJ98" s="71">
        <v>2.5</v>
      </c>
      <c r="AK98" s="14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</row>
    <row r="99" spans="1:55" ht="15" customHeight="1" x14ac:dyDescent="0.3">
      <c r="A99" s="14" t="s">
        <v>89</v>
      </c>
      <c r="B99" s="14" t="s">
        <v>305</v>
      </c>
      <c r="C99" s="14" t="s">
        <v>3</v>
      </c>
      <c r="D99" s="70">
        <v>100</v>
      </c>
      <c r="E99" s="70">
        <v>41</v>
      </c>
      <c r="F99" s="71">
        <v>0.41</v>
      </c>
      <c r="G99" s="70">
        <v>0</v>
      </c>
      <c r="H99" s="70">
        <v>0</v>
      </c>
      <c r="I99" s="71" t="s">
        <v>297</v>
      </c>
      <c r="J99" s="70">
        <v>0</v>
      </c>
      <c r="K99" s="70">
        <v>0</v>
      </c>
      <c r="L99" s="71" t="s">
        <v>297</v>
      </c>
      <c r="M99" s="70">
        <v>0</v>
      </c>
      <c r="N99" s="70">
        <v>0</v>
      </c>
      <c r="O99" s="71" t="s">
        <v>297</v>
      </c>
      <c r="P99" s="70">
        <v>23943</v>
      </c>
      <c r="Q99" s="70">
        <v>16805</v>
      </c>
      <c r="R99" s="71">
        <v>0.70187528714029157</v>
      </c>
      <c r="S99" s="70">
        <v>994</v>
      </c>
      <c r="T99" s="70">
        <v>468</v>
      </c>
      <c r="U99" s="71">
        <v>0.47082494969818911</v>
      </c>
      <c r="V99" s="70">
        <v>4809</v>
      </c>
      <c r="W99" s="70">
        <v>170</v>
      </c>
      <c r="X99" s="71">
        <v>3.5350384695362863E-2</v>
      </c>
      <c r="Y99" s="70">
        <v>323</v>
      </c>
      <c r="Z99" s="70">
        <v>98</v>
      </c>
      <c r="AA99" s="71">
        <v>0.30340557275541796</v>
      </c>
      <c r="AB99" s="70">
        <v>8</v>
      </c>
      <c r="AC99" s="70">
        <v>5</v>
      </c>
      <c r="AD99" s="71">
        <v>0.625</v>
      </c>
      <c r="AE99" s="70">
        <v>1167</v>
      </c>
      <c r="AF99" s="70">
        <v>750</v>
      </c>
      <c r="AG99" s="71">
        <v>0.64267352185089976</v>
      </c>
      <c r="AH99" s="70">
        <v>3796</v>
      </c>
      <c r="AI99" s="70">
        <v>1105</v>
      </c>
      <c r="AJ99" s="71">
        <v>0.2910958904109589</v>
      </c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</row>
    <row r="100" spans="1:55" ht="15" customHeight="1" x14ac:dyDescent="0.3">
      <c r="A100" s="46" t="s">
        <v>89</v>
      </c>
      <c r="B100" s="14" t="s">
        <v>305</v>
      </c>
      <c r="C100" s="14" t="s">
        <v>3</v>
      </c>
      <c r="D100" s="70">
        <v>60385</v>
      </c>
      <c r="E100" s="70">
        <v>12223</v>
      </c>
      <c r="F100" s="71">
        <v>0.20241781899478348</v>
      </c>
      <c r="G100" s="70">
        <v>0</v>
      </c>
      <c r="H100" s="70">
        <v>0</v>
      </c>
      <c r="I100" s="71" t="s">
        <v>297</v>
      </c>
      <c r="J100" s="70">
        <v>181</v>
      </c>
      <c r="K100" s="70">
        <v>23</v>
      </c>
      <c r="L100" s="71">
        <v>0.1270718232044199</v>
      </c>
      <c r="M100" s="70">
        <v>0</v>
      </c>
      <c r="N100" s="70">
        <v>0</v>
      </c>
      <c r="O100" s="71" t="s">
        <v>297</v>
      </c>
      <c r="P100" s="70">
        <v>0</v>
      </c>
      <c r="Q100" s="70">
        <v>2684</v>
      </c>
      <c r="R100" s="71" t="s">
        <v>297</v>
      </c>
      <c r="S100" s="70">
        <v>24549</v>
      </c>
      <c r="T100" s="70">
        <v>9466</v>
      </c>
      <c r="U100" s="71">
        <v>0.38559615462951646</v>
      </c>
      <c r="V100" s="70">
        <v>13371</v>
      </c>
      <c r="W100" s="70">
        <v>5223</v>
      </c>
      <c r="X100" s="71">
        <v>0.39062149427866277</v>
      </c>
      <c r="Y100" s="70" t="s">
        <v>297</v>
      </c>
      <c r="Z100" s="70" t="s">
        <v>297</v>
      </c>
      <c r="AA100" s="71" t="s">
        <v>297</v>
      </c>
      <c r="AB100" s="70" t="s">
        <v>297</v>
      </c>
      <c r="AC100" s="70" t="s">
        <v>297</v>
      </c>
      <c r="AD100" s="71" t="s">
        <v>297</v>
      </c>
      <c r="AE100" s="70">
        <v>9457</v>
      </c>
      <c r="AF100" s="70">
        <v>3864</v>
      </c>
      <c r="AG100" s="71">
        <v>0.4085862324204293</v>
      </c>
      <c r="AH100" s="70">
        <v>2750</v>
      </c>
      <c r="AI100" s="70">
        <v>1469</v>
      </c>
      <c r="AJ100" s="71">
        <v>0.5341818181818182</v>
      </c>
      <c r="AK100" s="14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</row>
    <row r="101" spans="1:55" ht="15" customHeight="1" x14ac:dyDescent="0.3">
      <c r="A101" s="14" t="s">
        <v>54</v>
      </c>
      <c r="B101" s="14" t="s">
        <v>12</v>
      </c>
      <c r="C101" s="14" t="s">
        <v>321</v>
      </c>
      <c r="D101" s="70">
        <v>0</v>
      </c>
      <c r="E101" s="70">
        <v>0</v>
      </c>
      <c r="F101" s="71" t="s">
        <v>297</v>
      </c>
      <c r="G101" s="70">
        <v>728</v>
      </c>
      <c r="H101" s="70">
        <v>49</v>
      </c>
      <c r="I101" s="71">
        <v>6.7307692307692304E-2</v>
      </c>
      <c r="J101" s="70">
        <v>0</v>
      </c>
      <c r="K101" s="70">
        <v>0</v>
      </c>
      <c r="L101" s="71" t="s">
        <v>297</v>
      </c>
      <c r="M101" s="70">
        <v>0</v>
      </c>
      <c r="N101" s="70">
        <v>0</v>
      </c>
      <c r="O101" s="71" t="s">
        <v>297</v>
      </c>
      <c r="P101" s="70">
        <v>0</v>
      </c>
      <c r="Q101" s="70">
        <v>0</v>
      </c>
      <c r="R101" s="71" t="s">
        <v>297</v>
      </c>
      <c r="S101" s="70">
        <v>2366</v>
      </c>
      <c r="T101" s="70">
        <v>299</v>
      </c>
      <c r="U101" s="71">
        <v>0.12637362637362637</v>
      </c>
      <c r="V101" s="70">
        <v>7676</v>
      </c>
      <c r="W101" s="70">
        <v>384</v>
      </c>
      <c r="X101" s="71">
        <v>5.0026055237102657E-2</v>
      </c>
      <c r="Y101" s="70">
        <v>738</v>
      </c>
      <c r="Z101" s="70">
        <v>54</v>
      </c>
      <c r="AA101" s="71">
        <v>7.3170731707317069E-2</v>
      </c>
      <c r="AB101" s="70">
        <v>10507</v>
      </c>
      <c r="AC101" s="70">
        <v>57</v>
      </c>
      <c r="AD101" s="71">
        <v>5.4249547920433997E-3</v>
      </c>
      <c r="AE101" s="70">
        <v>7215</v>
      </c>
      <c r="AF101" s="70">
        <v>690</v>
      </c>
      <c r="AG101" s="71">
        <v>9.5634095634095639E-2</v>
      </c>
      <c r="AH101" s="70">
        <v>3185</v>
      </c>
      <c r="AI101" s="70">
        <v>326</v>
      </c>
      <c r="AJ101" s="71">
        <v>0.10235478806907378</v>
      </c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</row>
    <row r="102" spans="1:55" ht="15" customHeight="1" x14ac:dyDescent="0.3">
      <c r="A102" s="14" t="s">
        <v>54</v>
      </c>
      <c r="B102" s="14" t="s">
        <v>12</v>
      </c>
      <c r="C102" s="14" t="s">
        <v>321</v>
      </c>
      <c r="D102" s="70">
        <v>65988</v>
      </c>
      <c r="E102" s="70">
        <v>319</v>
      </c>
      <c r="F102" s="71">
        <v>4.8342122810207918E-3</v>
      </c>
      <c r="G102" s="70">
        <v>32273</v>
      </c>
      <c r="H102" s="70">
        <v>360</v>
      </c>
      <c r="I102" s="71">
        <v>1.1154835311250891E-2</v>
      </c>
      <c r="J102" s="70">
        <v>45493</v>
      </c>
      <c r="K102" s="70">
        <v>687</v>
      </c>
      <c r="L102" s="71">
        <v>1.5101224364187897E-2</v>
      </c>
      <c r="M102" s="70">
        <v>41764</v>
      </c>
      <c r="N102" s="70">
        <v>945</v>
      </c>
      <c r="O102" s="71">
        <v>2.2627142993966096E-2</v>
      </c>
      <c r="P102" s="70">
        <v>38623</v>
      </c>
      <c r="Q102" s="70">
        <v>474</v>
      </c>
      <c r="R102" s="71">
        <v>1.2272480128420889E-2</v>
      </c>
      <c r="S102" s="70">
        <v>42237</v>
      </c>
      <c r="T102" s="70">
        <v>501</v>
      </c>
      <c r="U102" s="71">
        <v>1.1861637900419063E-2</v>
      </c>
      <c r="V102" s="70">
        <v>48503</v>
      </c>
      <c r="W102" s="70">
        <v>839</v>
      </c>
      <c r="X102" s="71">
        <v>1.7297899099024804E-2</v>
      </c>
      <c r="Y102" s="70">
        <v>56708</v>
      </c>
      <c r="Z102" s="70">
        <v>742</v>
      </c>
      <c r="AA102" s="71">
        <v>1.3084573605135078E-2</v>
      </c>
      <c r="AB102" s="70">
        <v>105514</v>
      </c>
      <c r="AC102" s="70">
        <v>1084</v>
      </c>
      <c r="AD102" s="71">
        <v>1.0273518206114829E-2</v>
      </c>
      <c r="AE102" s="70">
        <v>113568</v>
      </c>
      <c r="AF102" s="70">
        <v>1529</v>
      </c>
      <c r="AG102" s="71">
        <v>1.3463299520991829E-2</v>
      </c>
      <c r="AH102" s="70">
        <v>210719</v>
      </c>
      <c r="AI102" s="70">
        <v>2045</v>
      </c>
      <c r="AJ102" s="71">
        <v>9.7048676199108768E-3</v>
      </c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</row>
    <row r="103" spans="1:55" ht="15" customHeight="1" x14ac:dyDescent="0.3">
      <c r="A103" s="46" t="s">
        <v>54</v>
      </c>
      <c r="B103" s="14" t="s">
        <v>12</v>
      </c>
      <c r="C103" s="14" t="s">
        <v>321</v>
      </c>
      <c r="D103" s="70">
        <v>73261</v>
      </c>
      <c r="E103" s="70">
        <v>766</v>
      </c>
      <c r="F103" s="71">
        <v>1.0455767734538159E-2</v>
      </c>
      <c r="G103" s="70">
        <v>3211</v>
      </c>
      <c r="H103" s="70">
        <v>95</v>
      </c>
      <c r="I103" s="71">
        <v>2.9585798816568046E-2</v>
      </c>
      <c r="J103" s="70">
        <v>0</v>
      </c>
      <c r="K103" s="70">
        <v>0</v>
      </c>
      <c r="L103" s="71" t="s">
        <v>297</v>
      </c>
      <c r="M103" s="70">
        <v>0</v>
      </c>
      <c r="N103" s="70">
        <v>0</v>
      </c>
      <c r="O103" s="71" t="s">
        <v>297</v>
      </c>
      <c r="P103" s="70">
        <v>37245</v>
      </c>
      <c r="Q103" s="70">
        <v>1156</v>
      </c>
      <c r="R103" s="71">
        <v>3.1037723184320042E-2</v>
      </c>
      <c r="S103" s="70">
        <v>18122</v>
      </c>
      <c r="T103" s="70">
        <v>929</v>
      </c>
      <c r="U103" s="71">
        <v>5.126365743295442E-2</v>
      </c>
      <c r="V103" s="70">
        <v>10595</v>
      </c>
      <c r="W103" s="70">
        <v>580</v>
      </c>
      <c r="X103" s="71">
        <v>5.4742803209060879E-2</v>
      </c>
      <c r="Y103" s="70">
        <v>17922</v>
      </c>
      <c r="Z103" s="70">
        <v>822</v>
      </c>
      <c r="AA103" s="71">
        <v>4.5865416806160027E-2</v>
      </c>
      <c r="AB103" s="70">
        <v>95933</v>
      </c>
      <c r="AC103" s="70">
        <v>1487</v>
      </c>
      <c r="AD103" s="71">
        <v>1.5500401321755808E-2</v>
      </c>
      <c r="AE103" s="70">
        <v>43776</v>
      </c>
      <c r="AF103" s="70">
        <v>2454</v>
      </c>
      <c r="AG103" s="71">
        <v>5.6058114035087717E-2</v>
      </c>
      <c r="AH103" s="70">
        <v>50098</v>
      </c>
      <c r="AI103" s="70">
        <v>2771</v>
      </c>
      <c r="AJ103" s="71">
        <v>5.5311589285001399E-2</v>
      </c>
      <c r="AK103" s="14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</row>
    <row r="104" spans="1:55" ht="15" customHeight="1" x14ac:dyDescent="0.3">
      <c r="A104" s="14" t="s">
        <v>80</v>
      </c>
      <c r="B104" s="14" t="s">
        <v>12</v>
      </c>
      <c r="C104" s="14" t="s">
        <v>321</v>
      </c>
      <c r="D104" s="70">
        <v>23328</v>
      </c>
      <c r="E104" s="70">
        <v>967</v>
      </c>
      <c r="F104" s="71">
        <v>4.1452331961591218E-2</v>
      </c>
      <c r="G104" s="70">
        <v>75754</v>
      </c>
      <c r="H104" s="70">
        <v>2059</v>
      </c>
      <c r="I104" s="71">
        <v>2.7180082899912875E-2</v>
      </c>
      <c r="J104" s="70">
        <v>3269</v>
      </c>
      <c r="K104" s="70">
        <v>105</v>
      </c>
      <c r="L104" s="71">
        <v>3.2119914346895075E-2</v>
      </c>
      <c r="M104" s="70">
        <v>24434</v>
      </c>
      <c r="N104" s="70">
        <v>539</v>
      </c>
      <c r="O104" s="71">
        <v>2.2059425390848816E-2</v>
      </c>
      <c r="P104" s="70">
        <v>18557</v>
      </c>
      <c r="Q104" s="70">
        <v>382</v>
      </c>
      <c r="R104" s="71">
        <v>2.0585223904725978E-2</v>
      </c>
      <c r="S104" s="70">
        <v>5915</v>
      </c>
      <c r="T104" s="70">
        <v>193</v>
      </c>
      <c r="U104" s="71">
        <v>3.2628909551986475E-2</v>
      </c>
      <c r="V104" s="70">
        <v>19156</v>
      </c>
      <c r="W104" s="70">
        <v>640</v>
      </c>
      <c r="X104" s="71">
        <v>3.3409897682188348E-2</v>
      </c>
      <c r="Y104" s="70">
        <v>16922</v>
      </c>
      <c r="Z104" s="70">
        <v>352</v>
      </c>
      <c r="AA104" s="71">
        <v>2.0801323720600402E-2</v>
      </c>
      <c r="AB104" s="70">
        <v>32</v>
      </c>
      <c r="AC104" s="70">
        <v>1</v>
      </c>
      <c r="AD104" s="71">
        <v>3.125E-2</v>
      </c>
      <c r="AE104" s="70">
        <v>37206</v>
      </c>
      <c r="AF104" s="70">
        <v>1372</v>
      </c>
      <c r="AG104" s="71">
        <v>3.687577272482933E-2</v>
      </c>
      <c r="AH104" s="70">
        <v>27703</v>
      </c>
      <c r="AI104" s="70">
        <v>925</v>
      </c>
      <c r="AJ104" s="71">
        <v>3.3389885571959717E-2</v>
      </c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</row>
    <row r="105" spans="1:55" ht="15" customHeight="1" x14ac:dyDescent="0.3">
      <c r="A105" s="46" t="s">
        <v>112</v>
      </c>
      <c r="B105" s="14" t="s">
        <v>12</v>
      </c>
      <c r="C105" s="14" t="s">
        <v>321</v>
      </c>
      <c r="D105" s="70">
        <v>167134</v>
      </c>
      <c r="E105" s="70">
        <v>6486</v>
      </c>
      <c r="F105" s="71">
        <v>3.880718465422954E-2</v>
      </c>
      <c r="G105" s="70">
        <v>38318</v>
      </c>
      <c r="H105" s="70">
        <v>1231</v>
      </c>
      <c r="I105" s="71">
        <v>3.2125893835795186E-2</v>
      </c>
      <c r="J105" s="70">
        <v>74600</v>
      </c>
      <c r="K105" s="70">
        <v>3642</v>
      </c>
      <c r="L105" s="71">
        <v>4.8820375335120646E-2</v>
      </c>
      <c r="M105" s="70">
        <v>96616</v>
      </c>
      <c r="N105" s="70">
        <v>1809</v>
      </c>
      <c r="O105" s="71">
        <v>1.8723606856007286E-2</v>
      </c>
      <c r="P105" s="70">
        <v>72975</v>
      </c>
      <c r="Q105" s="70">
        <v>2562</v>
      </c>
      <c r="R105" s="71">
        <v>3.5107913669064746E-2</v>
      </c>
      <c r="S105" s="70">
        <v>49718</v>
      </c>
      <c r="T105" s="70">
        <v>1152</v>
      </c>
      <c r="U105" s="71">
        <v>2.3170682650146827E-2</v>
      </c>
      <c r="V105" s="70">
        <v>141888</v>
      </c>
      <c r="W105" s="70">
        <v>4728</v>
      </c>
      <c r="X105" s="71">
        <v>3.3322056833558863E-2</v>
      </c>
      <c r="Y105" s="70">
        <v>746310</v>
      </c>
      <c r="Z105" s="70">
        <v>2592</v>
      </c>
      <c r="AA105" s="71">
        <v>3.4730875909474617E-3</v>
      </c>
      <c r="AB105" s="70">
        <v>61145</v>
      </c>
      <c r="AC105" s="70">
        <v>2635</v>
      </c>
      <c r="AD105" s="71">
        <v>4.3094284078829016E-2</v>
      </c>
      <c r="AE105" s="70">
        <v>105989</v>
      </c>
      <c r="AF105" s="70">
        <v>5316</v>
      </c>
      <c r="AG105" s="71">
        <v>5.0156148279538446E-2</v>
      </c>
      <c r="AH105" s="70">
        <v>80067</v>
      </c>
      <c r="AI105" s="70">
        <v>3861</v>
      </c>
      <c r="AJ105" s="71">
        <v>4.8222113979542132E-2</v>
      </c>
      <c r="AK105" s="14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</row>
    <row r="106" spans="1:55" ht="15" customHeight="1" x14ac:dyDescent="0.3">
      <c r="A106" s="14" t="s">
        <v>33</v>
      </c>
      <c r="B106" s="14" t="s">
        <v>12</v>
      </c>
      <c r="C106" s="14" t="s">
        <v>321</v>
      </c>
      <c r="D106" s="70">
        <v>845</v>
      </c>
      <c r="E106" s="70">
        <v>19</v>
      </c>
      <c r="F106" s="71">
        <v>2.2485207100591716E-2</v>
      </c>
      <c r="G106" s="70">
        <v>0</v>
      </c>
      <c r="H106" s="70">
        <v>0</v>
      </c>
      <c r="I106" s="71" t="s">
        <v>297</v>
      </c>
      <c r="J106" s="70">
        <v>0</v>
      </c>
      <c r="K106" s="70">
        <v>0</v>
      </c>
      <c r="L106" s="71" t="s">
        <v>297</v>
      </c>
      <c r="M106" s="70">
        <v>0</v>
      </c>
      <c r="N106" s="70">
        <v>0</v>
      </c>
      <c r="O106" s="71" t="s">
        <v>297</v>
      </c>
      <c r="P106" s="70">
        <v>0</v>
      </c>
      <c r="Q106" s="70">
        <v>0</v>
      </c>
      <c r="R106" s="71" t="s">
        <v>297</v>
      </c>
      <c r="S106" s="70">
        <v>1651</v>
      </c>
      <c r="T106" s="70">
        <v>66</v>
      </c>
      <c r="U106" s="71">
        <v>3.9975772259236826E-2</v>
      </c>
      <c r="V106" s="70">
        <v>3308</v>
      </c>
      <c r="W106" s="70">
        <v>89</v>
      </c>
      <c r="X106" s="71">
        <v>2.6904474002418379E-2</v>
      </c>
      <c r="Y106" s="70">
        <v>777</v>
      </c>
      <c r="Z106" s="70">
        <v>19</v>
      </c>
      <c r="AA106" s="71">
        <v>2.4453024453024452E-2</v>
      </c>
      <c r="AB106" s="70">
        <v>3464</v>
      </c>
      <c r="AC106" s="70">
        <v>79</v>
      </c>
      <c r="AD106" s="71">
        <v>2.2806004618937645E-2</v>
      </c>
      <c r="AE106" s="70">
        <v>4771</v>
      </c>
      <c r="AF106" s="70">
        <v>167</v>
      </c>
      <c r="AG106" s="71">
        <v>3.5003143994969607E-2</v>
      </c>
      <c r="AH106" s="70">
        <v>4615</v>
      </c>
      <c r="AI106" s="70">
        <v>133</v>
      </c>
      <c r="AJ106" s="71">
        <v>2.8819068255687974E-2</v>
      </c>
    </row>
    <row r="107" spans="1:55" ht="15" customHeight="1" x14ac:dyDescent="0.3">
      <c r="A107" s="14" t="s">
        <v>33</v>
      </c>
      <c r="B107" s="14" t="s">
        <v>12</v>
      </c>
      <c r="C107" s="14" t="s">
        <v>321</v>
      </c>
      <c r="D107" s="70">
        <v>95147</v>
      </c>
      <c r="E107" s="70">
        <v>2726</v>
      </c>
      <c r="F107" s="71">
        <v>2.865040411153268E-2</v>
      </c>
      <c r="G107" s="70">
        <v>59898</v>
      </c>
      <c r="H107" s="70">
        <v>1836</v>
      </c>
      <c r="I107" s="71">
        <v>3.0652108584593808E-2</v>
      </c>
      <c r="J107" s="70">
        <v>76134</v>
      </c>
      <c r="K107" s="70">
        <v>2635</v>
      </c>
      <c r="L107" s="71">
        <v>3.4610029684503642E-2</v>
      </c>
      <c r="M107" s="70">
        <v>40957</v>
      </c>
      <c r="N107" s="70">
        <v>1329</v>
      </c>
      <c r="O107" s="71">
        <v>3.24486656737554E-2</v>
      </c>
      <c r="P107" s="70">
        <v>42016</v>
      </c>
      <c r="Q107" s="70">
        <v>1516</v>
      </c>
      <c r="R107" s="71">
        <v>3.6081492764661084E-2</v>
      </c>
      <c r="S107" s="70">
        <v>75166</v>
      </c>
      <c r="T107" s="70">
        <v>3032</v>
      </c>
      <c r="U107" s="71">
        <v>4.0337386584359952E-2</v>
      </c>
      <c r="V107" s="70">
        <v>25044</v>
      </c>
      <c r="W107" s="70">
        <v>875</v>
      </c>
      <c r="X107" s="71">
        <v>3.4938508225523079E-2</v>
      </c>
      <c r="Y107" s="70">
        <v>84500</v>
      </c>
      <c r="Z107" s="70">
        <v>3304</v>
      </c>
      <c r="AA107" s="71">
        <v>3.9100591715976331E-2</v>
      </c>
      <c r="AB107" s="70">
        <v>36029</v>
      </c>
      <c r="AC107" s="70">
        <v>1026</v>
      </c>
      <c r="AD107" s="71">
        <v>2.8477060145993504E-2</v>
      </c>
      <c r="AE107" s="70">
        <v>63577</v>
      </c>
      <c r="AF107" s="70">
        <v>2331</v>
      </c>
      <c r="AG107" s="71">
        <v>3.6664202463154917E-2</v>
      </c>
      <c r="AH107" s="70">
        <v>26858</v>
      </c>
      <c r="AI107" s="70">
        <v>1073</v>
      </c>
      <c r="AJ107" s="71">
        <v>3.9950852632362796E-2</v>
      </c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</row>
    <row r="108" spans="1:55" ht="15" customHeight="1" x14ac:dyDescent="0.3">
      <c r="A108" s="14" t="s">
        <v>27</v>
      </c>
      <c r="B108" s="14" t="s">
        <v>12</v>
      </c>
      <c r="C108" s="14" t="s">
        <v>321</v>
      </c>
      <c r="D108" s="70">
        <v>1586</v>
      </c>
      <c r="E108" s="70">
        <v>248</v>
      </c>
      <c r="F108" s="71">
        <v>0.15636822194199243</v>
      </c>
      <c r="G108" s="70">
        <v>5018</v>
      </c>
      <c r="H108" s="70">
        <v>618</v>
      </c>
      <c r="I108" s="71">
        <v>0.12315663611000399</v>
      </c>
      <c r="J108" s="70">
        <v>4368</v>
      </c>
      <c r="K108" s="70">
        <v>756</v>
      </c>
      <c r="L108" s="71">
        <v>0.17307692307692307</v>
      </c>
      <c r="M108" s="70">
        <v>5824</v>
      </c>
      <c r="N108" s="70">
        <v>950</v>
      </c>
      <c r="O108" s="71">
        <v>0.16311813186813187</v>
      </c>
      <c r="P108" s="70">
        <v>8788</v>
      </c>
      <c r="Q108" s="70">
        <v>1507</v>
      </c>
      <c r="R108" s="71">
        <v>0.1714838416021848</v>
      </c>
      <c r="S108" s="70">
        <v>3731</v>
      </c>
      <c r="T108" s="70">
        <v>1101</v>
      </c>
      <c r="U108" s="71">
        <v>0.29509514875368537</v>
      </c>
      <c r="V108" s="70">
        <v>4427</v>
      </c>
      <c r="W108" s="70">
        <v>855</v>
      </c>
      <c r="X108" s="71">
        <v>0.19313304721030042</v>
      </c>
      <c r="Y108" s="70">
        <v>2341</v>
      </c>
      <c r="Z108" s="70">
        <v>501</v>
      </c>
      <c r="AA108" s="71">
        <v>0.21401110636480136</v>
      </c>
      <c r="AB108" s="70">
        <v>2899</v>
      </c>
      <c r="AC108" s="70">
        <v>699</v>
      </c>
      <c r="AD108" s="71">
        <v>0.24111762676785098</v>
      </c>
      <c r="AE108" s="70">
        <v>3809</v>
      </c>
      <c r="AF108" s="70">
        <v>608</v>
      </c>
      <c r="AG108" s="71">
        <v>0.15962194801785246</v>
      </c>
      <c r="AH108" s="70">
        <v>4004</v>
      </c>
      <c r="AI108" s="70">
        <v>1168</v>
      </c>
      <c r="AJ108" s="71">
        <v>0.29170829170829171</v>
      </c>
      <c r="AK108" s="14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</row>
    <row r="109" spans="1:55" ht="15" customHeight="1" x14ac:dyDescent="0.3">
      <c r="A109" s="46" t="s">
        <v>27</v>
      </c>
      <c r="B109" s="14" t="s">
        <v>12</v>
      </c>
      <c r="C109" s="14" t="s">
        <v>321</v>
      </c>
      <c r="D109" s="70">
        <v>37804</v>
      </c>
      <c r="E109" s="70">
        <v>2524</v>
      </c>
      <c r="F109" s="71">
        <v>6.6765421648502798E-2</v>
      </c>
      <c r="G109" s="70">
        <v>18857</v>
      </c>
      <c r="H109" s="70">
        <v>1285</v>
      </c>
      <c r="I109" s="71">
        <v>6.8144455639815457E-2</v>
      </c>
      <c r="J109" s="70">
        <v>39097</v>
      </c>
      <c r="K109" s="70">
        <v>2087</v>
      </c>
      <c r="L109" s="71">
        <v>5.3380054735657469E-2</v>
      </c>
      <c r="M109" s="70">
        <v>75520</v>
      </c>
      <c r="N109" s="70">
        <v>7219</v>
      </c>
      <c r="O109" s="71">
        <v>9.5590572033898299E-2</v>
      </c>
      <c r="P109" s="70">
        <v>65526</v>
      </c>
      <c r="Q109" s="70">
        <v>9387</v>
      </c>
      <c r="R109" s="71">
        <v>0.14325611207764857</v>
      </c>
      <c r="S109" s="70">
        <v>25259</v>
      </c>
      <c r="T109" s="70">
        <v>2644</v>
      </c>
      <c r="U109" s="71">
        <v>0.10467556118611188</v>
      </c>
      <c r="V109" s="70">
        <v>74529</v>
      </c>
      <c r="W109" s="70">
        <v>6526</v>
      </c>
      <c r="X109" s="71">
        <v>8.7563230420373284E-2</v>
      </c>
      <c r="Y109" s="70">
        <v>34840</v>
      </c>
      <c r="Z109" s="70">
        <v>2690</v>
      </c>
      <c r="AA109" s="71">
        <v>7.7210103329506313E-2</v>
      </c>
      <c r="AB109" s="70">
        <v>33325</v>
      </c>
      <c r="AC109" s="70">
        <v>3247</v>
      </c>
      <c r="AD109" s="71">
        <v>9.7434358589647413E-2</v>
      </c>
      <c r="AE109" s="70">
        <v>39715</v>
      </c>
      <c r="AF109" s="70">
        <v>4139</v>
      </c>
      <c r="AG109" s="71">
        <v>0.10421755004406395</v>
      </c>
      <c r="AH109" s="70">
        <v>16003</v>
      </c>
      <c r="AI109" s="70">
        <v>1378</v>
      </c>
      <c r="AJ109" s="71">
        <v>8.6108854589764416E-2</v>
      </c>
      <c r="AK109" s="14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</row>
    <row r="110" spans="1:55" ht="15" customHeight="1" x14ac:dyDescent="0.3">
      <c r="A110" s="14" t="s">
        <v>37</v>
      </c>
      <c r="B110" s="14" t="s">
        <v>12</v>
      </c>
      <c r="C110" s="14" t="s">
        <v>321</v>
      </c>
      <c r="D110" s="70">
        <v>0</v>
      </c>
      <c r="E110" s="70">
        <v>0</v>
      </c>
      <c r="F110" s="71" t="s">
        <v>297</v>
      </c>
      <c r="G110" s="70">
        <v>0</v>
      </c>
      <c r="H110" s="70">
        <v>0</v>
      </c>
      <c r="I110" s="71" t="s">
        <v>297</v>
      </c>
      <c r="J110" s="70">
        <v>0</v>
      </c>
      <c r="K110" s="70">
        <v>0</v>
      </c>
      <c r="L110" s="71" t="s">
        <v>297</v>
      </c>
      <c r="M110" s="70">
        <v>0</v>
      </c>
      <c r="N110" s="70">
        <v>0</v>
      </c>
      <c r="O110" s="71" t="s">
        <v>297</v>
      </c>
      <c r="P110" s="70">
        <v>0</v>
      </c>
      <c r="Q110" s="70">
        <v>0</v>
      </c>
      <c r="R110" s="71" t="s">
        <v>297</v>
      </c>
      <c r="S110" s="70">
        <v>7598</v>
      </c>
      <c r="T110" s="70">
        <v>632</v>
      </c>
      <c r="U110" s="71">
        <v>8.3179784153724665E-2</v>
      </c>
      <c r="V110" s="70">
        <v>3621</v>
      </c>
      <c r="W110" s="70">
        <v>549</v>
      </c>
      <c r="X110" s="71">
        <v>0.15161557580778789</v>
      </c>
      <c r="Y110" s="70">
        <v>1317</v>
      </c>
      <c r="Z110" s="70">
        <v>261</v>
      </c>
      <c r="AA110" s="71">
        <v>0.19817767653758542</v>
      </c>
      <c r="AB110" s="70">
        <v>1540</v>
      </c>
      <c r="AC110" s="70">
        <v>370</v>
      </c>
      <c r="AD110" s="71">
        <v>0.24025974025974026</v>
      </c>
      <c r="AE110" s="70">
        <v>1495</v>
      </c>
      <c r="AF110" s="70">
        <v>221</v>
      </c>
      <c r="AG110" s="71">
        <v>0.14782608695652175</v>
      </c>
      <c r="AH110" s="70">
        <v>1846</v>
      </c>
      <c r="AI110" s="70">
        <v>300</v>
      </c>
      <c r="AJ110" s="71">
        <v>0.16251354279523295</v>
      </c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</row>
    <row r="111" spans="1:55" ht="15" customHeight="1" x14ac:dyDescent="0.3">
      <c r="A111" s="46" t="s">
        <v>37</v>
      </c>
      <c r="B111" s="14" t="s">
        <v>12</v>
      </c>
      <c r="C111" s="14" t="s">
        <v>321</v>
      </c>
      <c r="D111" s="70">
        <v>0</v>
      </c>
      <c r="E111" s="70">
        <v>0</v>
      </c>
      <c r="F111" s="71" t="s">
        <v>297</v>
      </c>
      <c r="G111" s="70">
        <v>3811</v>
      </c>
      <c r="H111" s="70">
        <v>1223</v>
      </c>
      <c r="I111" s="71">
        <v>0.32091314615586458</v>
      </c>
      <c r="J111" s="70">
        <v>8040</v>
      </c>
      <c r="K111" s="70">
        <v>1831</v>
      </c>
      <c r="L111" s="71">
        <v>0.22773631840796019</v>
      </c>
      <c r="M111" s="70">
        <v>11303</v>
      </c>
      <c r="N111" s="70">
        <v>2161</v>
      </c>
      <c r="O111" s="71">
        <v>0.19118818012916924</v>
      </c>
      <c r="P111" s="70">
        <v>8034</v>
      </c>
      <c r="Q111" s="70">
        <v>1702</v>
      </c>
      <c r="R111" s="71">
        <v>0.21184963903410506</v>
      </c>
      <c r="S111" s="70">
        <v>7176</v>
      </c>
      <c r="T111" s="70">
        <v>1654</v>
      </c>
      <c r="U111" s="71">
        <v>0.23049052396878483</v>
      </c>
      <c r="V111" s="70">
        <v>10133</v>
      </c>
      <c r="W111" s="70">
        <v>1756</v>
      </c>
      <c r="X111" s="71">
        <v>0.17329517418336129</v>
      </c>
      <c r="Y111" s="70">
        <v>11186</v>
      </c>
      <c r="Z111" s="70">
        <v>2040</v>
      </c>
      <c r="AA111" s="71">
        <v>0.18237082066869301</v>
      </c>
      <c r="AB111" s="70">
        <v>4030</v>
      </c>
      <c r="AC111" s="70">
        <v>968</v>
      </c>
      <c r="AD111" s="71">
        <v>0.2401985111662531</v>
      </c>
      <c r="AE111" s="70">
        <v>19851</v>
      </c>
      <c r="AF111" s="70">
        <v>5444</v>
      </c>
      <c r="AG111" s="71">
        <v>0.27424311117827815</v>
      </c>
      <c r="AH111" s="70">
        <v>37154</v>
      </c>
      <c r="AI111" s="70">
        <v>7817</v>
      </c>
      <c r="AJ111" s="71">
        <v>0.21039457393551164</v>
      </c>
      <c r="AK111" s="14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</row>
    <row r="112" spans="1:55" ht="15" customHeight="1" x14ac:dyDescent="0.3">
      <c r="A112" s="46" t="s">
        <v>37</v>
      </c>
      <c r="B112" s="14" t="s">
        <v>12</v>
      </c>
      <c r="C112" s="14" t="s">
        <v>321</v>
      </c>
      <c r="D112" s="70">
        <v>25883</v>
      </c>
      <c r="E112" s="70">
        <v>67</v>
      </c>
      <c r="F112" s="71">
        <v>2.5885716493451302E-3</v>
      </c>
      <c r="G112" s="70">
        <v>1534</v>
      </c>
      <c r="H112" s="70">
        <v>275</v>
      </c>
      <c r="I112" s="71">
        <v>0.17926988265971316</v>
      </c>
      <c r="J112" s="70">
        <v>9659</v>
      </c>
      <c r="K112" s="70">
        <v>568</v>
      </c>
      <c r="L112" s="71">
        <v>5.8805259343617348E-2</v>
      </c>
      <c r="M112" s="70">
        <v>4309532</v>
      </c>
      <c r="N112" s="70">
        <v>75200</v>
      </c>
      <c r="O112" s="71">
        <v>1.7449690592853239E-2</v>
      </c>
      <c r="P112" s="70">
        <v>6669</v>
      </c>
      <c r="Q112" s="70">
        <v>931</v>
      </c>
      <c r="R112" s="71">
        <v>0.1396011396011396</v>
      </c>
      <c r="S112" s="70">
        <v>7975</v>
      </c>
      <c r="T112" s="70">
        <v>768</v>
      </c>
      <c r="U112" s="71">
        <v>9.6300940438871468E-2</v>
      </c>
      <c r="V112" s="70">
        <v>3256</v>
      </c>
      <c r="W112" s="70">
        <v>352</v>
      </c>
      <c r="X112" s="71">
        <v>0.10810810810810811</v>
      </c>
      <c r="Y112" s="70">
        <v>3050</v>
      </c>
      <c r="Z112" s="70">
        <v>330</v>
      </c>
      <c r="AA112" s="71">
        <v>0.10819672131147541</v>
      </c>
      <c r="AB112" s="70">
        <v>2392</v>
      </c>
      <c r="AC112" s="70">
        <v>442</v>
      </c>
      <c r="AD112" s="71">
        <v>0.18478260869565216</v>
      </c>
      <c r="AE112" s="70">
        <v>2626</v>
      </c>
      <c r="AF112" s="70">
        <v>477</v>
      </c>
      <c r="AG112" s="71">
        <v>0.18164508758568165</v>
      </c>
      <c r="AH112" s="70">
        <v>3120</v>
      </c>
      <c r="AI112" s="70">
        <v>401</v>
      </c>
      <c r="AJ112" s="71">
        <v>0.12852564102564101</v>
      </c>
      <c r="AK112" s="14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</row>
    <row r="113" spans="1:55" ht="15" customHeight="1" x14ac:dyDescent="0.3">
      <c r="A113" s="14" t="s">
        <v>39</v>
      </c>
      <c r="B113" s="14" t="s">
        <v>12</v>
      </c>
      <c r="C113" s="14" t="s">
        <v>321</v>
      </c>
      <c r="D113" s="70">
        <v>0</v>
      </c>
      <c r="E113" s="70">
        <v>0</v>
      </c>
      <c r="F113" s="71" t="s">
        <v>297</v>
      </c>
      <c r="G113" s="70">
        <v>0</v>
      </c>
      <c r="H113" s="70">
        <v>0</v>
      </c>
      <c r="I113" s="71" t="s">
        <v>297</v>
      </c>
      <c r="J113" s="70">
        <v>0</v>
      </c>
      <c r="K113" s="70">
        <v>0</v>
      </c>
      <c r="L113" s="71" t="s">
        <v>297</v>
      </c>
      <c r="M113" s="70">
        <v>0</v>
      </c>
      <c r="N113" s="70">
        <v>0</v>
      </c>
      <c r="O113" s="71" t="s">
        <v>297</v>
      </c>
      <c r="P113" s="70">
        <v>0</v>
      </c>
      <c r="Q113" s="70">
        <v>0</v>
      </c>
      <c r="R113" s="71" t="s">
        <v>297</v>
      </c>
      <c r="S113" s="70">
        <v>0</v>
      </c>
      <c r="T113" s="70">
        <v>0</v>
      </c>
      <c r="U113" s="71" t="s">
        <v>297</v>
      </c>
      <c r="V113" s="70">
        <v>9022</v>
      </c>
      <c r="W113" s="70">
        <v>382</v>
      </c>
      <c r="X113" s="71">
        <v>4.2340944358235426E-2</v>
      </c>
      <c r="Y113" s="70">
        <v>12233</v>
      </c>
      <c r="Z113" s="70">
        <v>415</v>
      </c>
      <c r="AA113" s="71">
        <v>3.3924630098912778E-2</v>
      </c>
      <c r="AB113" s="70">
        <v>37982</v>
      </c>
      <c r="AC113" s="70">
        <v>2002</v>
      </c>
      <c r="AD113" s="71">
        <v>5.2709178031699229E-2</v>
      </c>
      <c r="AE113" s="70">
        <v>76401</v>
      </c>
      <c r="AF113" s="70">
        <v>4193</v>
      </c>
      <c r="AG113" s="71">
        <v>5.4881480608892551E-2</v>
      </c>
      <c r="AH113" s="70">
        <v>49066</v>
      </c>
      <c r="AI113" s="70">
        <v>2441</v>
      </c>
      <c r="AJ113" s="71">
        <v>4.9749317246158234E-2</v>
      </c>
      <c r="AM113" s="29"/>
      <c r="AN113" s="29"/>
      <c r="AO113" s="29"/>
      <c r="AP113" s="29"/>
      <c r="AQ113" s="29"/>
      <c r="AR113" s="37"/>
      <c r="AV113" s="29"/>
      <c r="AW113" s="29"/>
      <c r="AX113" s="29"/>
      <c r="AY113" s="29"/>
      <c r="AZ113" s="29"/>
      <c r="BA113" s="29"/>
      <c r="BB113" s="29"/>
      <c r="BC113" s="29"/>
    </row>
    <row r="114" spans="1:55" ht="15" customHeight="1" x14ac:dyDescent="0.3">
      <c r="A114" s="14" t="s">
        <v>39</v>
      </c>
      <c r="B114" s="14" t="s">
        <v>12</v>
      </c>
      <c r="C114" s="14" t="s">
        <v>321</v>
      </c>
      <c r="D114" s="70">
        <v>4907</v>
      </c>
      <c r="E114" s="70">
        <v>85</v>
      </c>
      <c r="F114" s="71">
        <v>1.732219278581618E-2</v>
      </c>
      <c r="G114" s="70">
        <v>1697</v>
      </c>
      <c r="H114" s="70">
        <v>58</v>
      </c>
      <c r="I114" s="71">
        <v>3.4177961107837357E-2</v>
      </c>
      <c r="J114" s="70">
        <v>7611</v>
      </c>
      <c r="K114" s="70">
        <v>280</v>
      </c>
      <c r="L114" s="71">
        <v>3.6788858231507029E-2</v>
      </c>
      <c r="M114" s="70">
        <v>14092</v>
      </c>
      <c r="N114" s="70">
        <v>402</v>
      </c>
      <c r="O114" s="71">
        <v>2.852682372977576E-2</v>
      </c>
      <c r="P114" s="70">
        <v>6597</v>
      </c>
      <c r="Q114" s="70">
        <v>227</v>
      </c>
      <c r="R114" s="71">
        <v>3.4409580112172197E-2</v>
      </c>
      <c r="S114" s="70">
        <v>21528</v>
      </c>
      <c r="T114" s="70">
        <v>852</v>
      </c>
      <c r="U114" s="71">
        <v>3.9576365663322184E-2</v>
      </c>
      <c r="V114" s="70">
        <v>37238</v>
      </c>
      <c r="W114" s="70">
        <v>1240</v>
      </c>
      <c r="X114" s="71">
        <v>3.3299317901068798E-2</v>
      </c>
      <c r="Y114" s="70">
        <v>72164</v>
      </c>
      <c r="Z114" s="70">
        <v>4101</v>
      </c>
      <c r="AA114" s="71">
        <v>5.6828889751122443E-2</v>
      </c>
      <c r="AB114" s="70">
        <v>102849</v>
      </c>
      <c r="AC114" s="70">
        <v>6426</v>
      </c>
      <c r="AD114" s="71">
        <v>6.2479946329084386E-2</v>
      </c>
      <c r="AE114" s="70">
        <v>169143</v>
      </c>
      <c r="AF114" s="70">
        <v>9827</v>
      </c>
      <c r="AG114" s="71">
        <v>5.809876849766174E-2</v>
      </c>
      <c r="AH114" s="70">
        <v>184015</v>
      </c>
      <c r="AI114" s="70">
        <v>12431</v>
      </c>
      <c r="AJ114" s="71">
        <v>6.7554275466673919E-2</v>
      </c>
      <c r="AK114" s="14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</row>
    <row r="115" spans="1:55" ht="15" customHeight="1" x14ac:dyDescent="0.3">
      <c r="A115" s="14" t="s">
        <v>113</v>
      </c>
      <c r="B115" s="14" t="s">
        <v>12</v>
      </c>
      <c r="C115" s="14" t="s">
        <v>321</v>
      </c>
      <c r="D115" s="70">
        <v>0</v>
      </c>
      <c r="E115" s="70">
        <v>0</v>
      </c>
      <c r="F115" s="71" t="s">
        <v>297</v>
      </c>
      <c r="G115" s="70">
        <v>6045</v>
      </c>
      <c r="H115" s="70">
        <v>126</v>
      </c>
      <c r="I115" s="71">
        <v>2.0843672456575684E-2</v>
      </c>
      <c r="J115" s="70">
        <v>0</v>
      </c>
      <c r="K115" s="70">
        <v>0</v>
      </c>
      <c r="L115" s="71" t="s">
        <v>297</v>
      </c>
      <c r="M115" s="70">
        <v>0</v>
      </c>
      <c r="N115" s="70">
        <v>0</v>
      </c>
      <c r="O115" s="71" t="s">
        <v>297</v>
      </c>
      <c r="P115" s="70">
        <v>0</v>
      </c>
      <c r="Q115" s="70">
        <v>0</v>
      </c>
      <c r="R115" s="71" t="s">
        <v>297</v>
      </c>
      <c r="S115" s="70">
        <v>0</v>
      </c>
      <c r="T115" s="70">
        <v>0</v>
      </c>
      <c r="U115" s="71" t="s">
        <v>297</v>
      </c>
      <c r="V115" s="70">
        <v>0</v>
      </c>
      <c r="W115" s="70">
        <v>0</v>
      </c>
      <c r="X115" s="71" t="s">
        <v>297</v>
      </c>
      <c r="Y115" s="70">
        <v>0</v>
      </c>
      <c r="Z115" s="70">
        <v>0</v>
      </c>
      <c r="AA115" s="71" t="s">
        <v>297</v>
      </c>
      <c r="AB115" s="70">
        <v>0</v>
      </c>
      <c r="AC115" s="70">
        <v>0</v>
      </c>
      <c r="AD115" s="71" t="s">
        <v>297</v>
      </c>
      <c r="AE115" s="70">
        <v>0</v>
      </c>
      <c r="AF115" s="70">
        <v>0</v>
      </c>
      <c r="AG115" s="71" t="s">
        <v>297</v>
      </c>
      <c r="AH115" s="70">
        <v>0</v>
      </c>
      <c r="AI115" s="70">
        <v>0</v>
      </c>
      <c r="AJ115" s="71" t="s">
        <v>297</v>
      </c>
      <c r="AK115" s="14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</row>
    <row r="116" spans="1:55" ht="15" customHeight="1" x14ac:dyDescent="0.3">
      <c r="A116" s="46" t="s">
        <v>113</v>
      </c>
      <c r="B116" s="14" t="s">
        <v>12</v>
      </c>
      <c r="C116" s="14" t="s">
        <v>321</v>
      </c>
      <c r="D116" s="70">
        <v>24004</v>
      </c>
      <c r="E116" s="70">
        <v>358</v>
      </c>
      <c r="F116" s="71">
        <v>1.491418096983836E-2</v>
      </c>
      <c r="G116" s="70">
        <v>57779</v>
      </c>
      <c r="H116" s="70">
        <v>1061</v>
      </c>
      <c r="I116" s="71">
        <v>1.8363073088838507E-2</v>
      </c>
      <c r="J116" s="70">
        <v>4231</v>
      </c>
      <c r="K116" s="70">
        <v>30</v>
      </c>
      <c r="L116" s="71">
        <v>7.0905223351453561E-3</v>
      </c>
      <c r="M116" s="70">
        <v>1727</v>
      </c>
      <c r="N116" s="70">
        <v>19</v>
      </c>
      <c r="O116" s="71">
        <v>1.1001737116386797E-2</v>
      </c>
      <c r="P116" s="70">
        <v>3731</v>
      </c>
      <c r="Q116" s="70">
        <v>58</v>
      </c>
      <c r="R116" s="71">
        <v>1.5545430179576521E-2</v>
      </c>
      <c r="S116" s="70">
        <v>45006</v>
      </c>
      <c r="T116" s="70">
        <v>541</v>
      </c>
      <c r="U116" s="71">
        <v>1.2020619472959161E-2</v>
      </c>
      <c r="V116" s="70">
        <v>45708</v>
      </c>
      <c r="W116" s="70">
        <v>444</v>
      </c>
      <c r="X116" s="71">
        <v>9.7138356524022057E-3</v>
      </c>
      <c r="Y116" s="70">
        <v>172972</v>
      </c>
      <c r="Z116" s="70">
        <v>1037</v>
      </c>
      <c r="AA116" s="71">
        <v>5.9951899729435978E-3</v>
      </c>
      <c r="AB116" s="70">
        <v>57317</v>
      </c>
      <c r="AC116" s="70">
        <v>454</v>
      </c>
      <c r="AD116" s="71">
        <v>7.9208611755674577E-3</v>
      </c>
      <c r="AE116" s="70">
        <v>93765</v>
      </c>
      <c r="AF116" s="70">
        <v>714</v>
      </c>
      <c r="AG116" s="71">
        <v>7.6147816349384102E-3</v>
      </c>
      <c r="AH116" s="70">
        <v>113078</v>
      </c>
      <c r="AI116" s="70">
        <v>1045</v>
      </c>
      <c r="AJ116" s="71">
        <v>9.2414085852243581E-3</v>
      </c>
      <c r="AK116" s="14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</row>
    <row r="117" spans="1:55" ht="15" customHeight="1" x14ac:dyDescent="0.3">
      <c r="A117" s="14" t="s">
        <v>40</v>
      </c>
      <c r="B117" s="14" t="s">
        <v>12</v>
      </c>
      <c r="C117" s="14" t="s">
        <v>321</v>
      </c>
      <c r="D117" s="70">
        <v>0</v>
      </c>
      <c r="E117" s="70">
        <v>0</v>
      </c>
      <c r="F117" s="71" t="s">
        <v>297</v>
      </c>
      <c r="G117" s="70">
        <v>0</v>
      </c>
      <c r="H117" s="70">
        <v>0</v>
      </c>
      <c r="I117" s="71" t="s">
        <v>297</v>
      </c>
      <c r="J117" s="70">
        <v>910</v>
      </c>
      <c r="K117" s="70">
        <v>23</v>
      </c>
      <c r="L117" s="71">
        <v>2.5274725274725275E-2</v>
      </c>
      <c r="M117" s="70">
        <v>0</v>
      </c>
      <c r="N117" s="70">
        <v>0</v>
      </c>
      <c r="O117" s="71" t="s">
        <v>297</v>
      </c>
      <c r="P117" s="70">
        <v>0</v>
      </c>
      <c r="Q117" s="70">
        <v>0</v>
      </c>
      <c r="R117" s="71" t="s">
        <v>297</v>
      </c>
      <c r="S117" s="70">
        <v>138463</v>
      </c>
      <c r="T117" s="70">
        <v>12306</v>
      </c>
      <c r="U117" s="71">
        <v>8.8875728533976586E-2</v>
      </c>
      <c r="V117" s="70">
        <v>92313</v>
      </c>
      <c r="W117" s="70">
        <v>7635</v>
      </c>
      <c r="X117" s="71">
        <v>8.2707744304702485E-2</v>
      </c>
      <c r="Y117" s="70">
        <v>90207</v>
      </c>
      <c r="Z117" s="70">
        <v>6806</v>
      </c>
      <c r="AA117" s="71">
        <v>7.5448690234682453E-2</v>
      </c>
      <c r="AB117" s="70">
        <v>46475</v>
      </c>
      <c r="AC117" s="70">
        <v>4256</v>
      </c>
      <c r="AD117" s="71">
        <v>9.15761161915008E-2</v>
      </c>
      <c r="AE117" s="70">
        <v>276393</v>
      </c>
      <c r="AF117" s="70">
        <v>24495</v>
      </c>
      <c r="AG117" s="71">
        <v>8.8623807404673779E-2</v>
      </c>
      <c r="AH117" s="70">
        <v>348465</v>
      </c>
      <c r="AI117" s="70">
        <v>30108</v>
      </c>
      <c r="AJ117" s="71">
        <v>8.6401790710688306E-2</v>
      </c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</row>
    <row r="118" spans="1:55" ht="15" customHeight="1" x14ac:dyDescent="0.3">
      <c r="A118" s="14" t="s">
        <v>40</v>
      </c>
      <c r="B118" s="14" t="s">
        <v>12</v>
      </c>
      <c r="C118" s="14" t="s">
        <v>321</v>
      </c>
      <c r="D118" s="70">
        <v>0</v>
      </c>
      <c r="E118" s="70">
        <v>0</v>
      </c>
      <c r="F118" s="71" t="s">
        <v>297</v>
      </c>
      <c r="G118" s="70">
        <v>1682447</v>
      </c>
      <c r="H118" s="70">
        <v>122522</v>
      </c>
      <c r="I118" s="71">
        <v>7.2823690731416799E-2</v>
      </c>
      <c r="J118" s="70">
        <v>1835918</v>
      </c>
      <c r="K118" s="70">
        <v>140367</v>
      </c>
      <c r="L118" s="71">
        <v>7.6456029081908891E-2</v>
      </c>
      <c r="M118" s="70">
        <v>2031997</v>
      </c>
      <c r="N118" s="70">
        <v>157667</v>
      </c>
      <c r="O118" s="71">
        <v>7.7592142114383048E-2</v>
      </c>
      <c r="P118" s="70">
        <v>1508201</v>
      </c>
      <c r="Q118" s="70">
        <v>136040</v>
      </c>
      <c r="R118" s="71">
        <v>9.0200178888622931E-2</v>
      </c>
      <c r="S118" s="70">
        <v>1742786</v>
      </c>
      <c r="T118" s="70">
        <v>212205</v>
      </c>
      <c r="U118" s="71">
        <v>0.12176193749548138</v>
      </c>
      <c r="V118" s="70">
        <v>1729143</v>
      </c>
      <c r="W118" s="70">
        <v>169968</v>
      </c>
      <c r="X118" s="71">
        <v>9.8296092341697588E-2</v>
      </c>
      <c r="Y118" s="70">
        <v>2019030</v>
      </c>
      <c r="Z118" s="70">
        <v>200308</v>
      </c>
      <c r="AA118" s="71">
        <v>9.9210016691183386E-2</v>
      </c>
      <c r="AB118" s="70">
        <v>555238</v>
      </c>
      <c r="AC118" s="70">
        <v>237107</v>
      </c>
      <c r="AD118" s="71">
        <v>0.42703669417439011</v>
      </c>
      <c r="AE118" s="70">
        <v>2550340</v>
      </c>
      <c r="AF118" s="70">
        <v>270294</v>
      </c>
      <c r="AG118" s="71">
        <v>0.10598351592336708</v>
      </c>
      <c r="AH118" s="70">
        <v>3260595</v>
      </c>
      <c r="AI118" s="70">
        <v>352806</v>
      </c>
      <c r="AJ118" s="71">
        <v>0.10820295068844797</v>
      </c>
      <c r="AK118" s="14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</row>
    <row r="119" spans="1:55" ht="15" customHeight="1" x14ac:dyDescent="0.3">
      <c r="A119" s="46" t="s">
        <v>40</v>
      </c>
      <c r="B119" s="14" t="s">
        <v>12</v>
      </c>
      <c r="C119" s="14" t="s">
        <v>321</v>
      </c>
      <c r="D119" s="70">
        <v>0</v>
      </c>
      <c r="E119" s="70">
        <v>0</v>
      </c>
      <c r="F119" s="71" t="s">
        <v>297</v>
      </c>
      <c r="G119" s="70">
        <v>0</v>
      </c>
      <c r="H119" s="70">
        <v>0</v>
      </c>
      <c r="I119" s="71" t="s">
        <v>297</v>
      </c>
      <c r="J119" s="70">
        <v>0</v>
      </c>
      <c r="K119" s="70">
        <v>0</v>
      </c>
      <c r="L119" s="71" t="s">
        <v>297</v>
      </c>
      <c r="M119" s="70">
        <v>0</v>
      </c>
      <c r="N119" s="70">
        <v>0</v>
      </c>
      <c r="O119" s="71" t="s">
        <v>297</v>
      </c>
      <c r="P119" s="70">
        <v>0</v>
      </c>
      <c r="Q119" s="70">
        <v>0</v>
      </c>
      <c r="R119" s="71" t="s">
        <v>297</v>
      </c>
      <c r="S119" s="70">
        <v>10029</v>
      </c>
      <c r="T119" s="70">
        <v>748</v>
      </c>
      <c r="U119" s="71">
        <v>7.4583707248977962E-2</v>
      </c>
      <c r="V119" s="70">
        <v>3120</v>
      </c>
      <c r="W119" s="70">
        <v>255</v>
      </c>
      <c r="X119" s="71">
        <v>8.1730769230769232E-2</v>
      </c>
      <c r="Y119" s="70">
        <v>1534</v>
      </c>
      <c r="Z119" s="70">
        <v>126</v>
      </c>
      <c r="AA119" s="71">
        <v>8.2138200782268578E-2</v>
      </c>
      <c r="AB119" s="70">
        <v>507</v>
      </c>
      <c r="AC119" s="70">
        <v>12</v>
      </c>
      <c r="AD119" s="71">
        <v>2.3668639053254437E-2</v>
      </c>
      <c r="AE119" s="70">
        <v>403</v>
      </c>
      <c r="AF119" s="70">
        <v>41</v>
      </c>
      <c r="AG119" s="71">
        <v>0.10173697270471464</v>
      </c>
      <c r="AH119" s="70">
        <v>286</v>
      </c>
      <c r="AI119" s="70">
        <v>24</v>
      </c>
      <c r="AJ119" s="71">
        <v>8.3916083916083919E-2</v>
      </c>
      <c r="AK119" s="14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</row>
    <row r="120" spans="1:55" ht="15" customHeight="1" x14ac:dyDescent="0.3">
      <c r="A120" s="14" t="s">
        <v>40</v>
      </c>
      <c r="B120" s="14" t="s">
        <v>12</v>
      </c>
      <c r="C120" s="2"/>
      <c r="D120" s="70"/>
      <c r="F120" s="71" t="s">
        <v>297</v>
      </c>
      <c r="G120" s="67">
        <v>312000</v>
      </c>
      <c r="H120" s="67">
        <v>17180</v>
      </c>
      <c r="I120" s="71">
        <v>5.5064102564102567E-2</v>
      </c>
      <c r="J120" s="70"/>
      <c r="K120" s="70"/>
      <c r="L120" s="71" t="s">
        <v>297</v>
      </c>
      <c r="M120" s="67">
        <v>78000</v>
      </c>
      <c r="N120" s="67">
        <v>4575</v>
      </c>
      <c r="O120" s="71">
        <v>5.8653846153846154E-2</v>
      </c>
      <c r="P120" s="67">
        <v>42500</v>
      </c>
      <c r="Q120" s="67">
        <v>3765</v>
      </c>
      <c r="R120" s="71">
        <v>8.8588235294117648E-2</v>
      </c>
      <c r="U120" s="71" t="s">
        <v>297</v>
      </c>
      <c r="X120" s="71" t="s">
        <v>297</v>
      </c>
      <c r="AA120" s="71" t="s">
        <v>297</v>
      </c>
      <c r="AD120" s="71" t="s">
        <v>297</v>
      </c>
      <c r="AG120" s="71" t="s">
        <v>297</v>
      </c>
      <c r="AJ120" s="71" t="s">
        <v>297</v>
      </c>
    </row>
    <row r="121" spans="1:55" ht="15" customHeight="1" x14ac:dyDescent="0.3">
      <c r="A121" s="14" t="s">
        <v>36</v>
      </c>
      <c r="B121" s="14" t="s">
        <v>12</v>
      </c>
      <c r="C121" s="14" t="s">
        <v>321</v>
      </c>
      <c r="D121" s="70">
        <v>0</v>
      </c>
      <c r="E121" s="70">
        <v>0</v>
      </c>
      <c r="F121" s="71" t="s">
        <v>297</v>
      </c>
      <c r="G121" s="70">
        <v>0</v>
      </c>
      <c r="H121" s="70">
        <v>0</v>
      </c>
      <c r="I121" s="71" t="s">
        <v>297</v>
      </c>
      <c r="J121" s="70">
        <v>0</v>
      </c>
      <c r="K121" s="70">
        <v>0</v>
      </c>
      <c r="L121" s="71" t="s">
        <v>297</v>
      </c>
      <c r="M121" s="70">
        <v>0</v>
      </c>
      <c r="N121" s="70">
        <v>0</v>
      </c>
      <c r="O121" s="71" t="s">
        <v>297</v>
      </c>
      <c r="P121" s="70">
        <v>0</v>
      </c>
      <c r="Q121" s="70">
        <v>0</v>
      </c>
      <c r="R121" s="71" t="s">
        <v>297</v>
      </c>
      <c r="S121" s="70">
        <v>3984</v>
      </c>
      <c r="T121" s="70">
        <v>297</v>
      </c>
      <c r="U121" s="71">
        <v>7.4548192771084335E-2</v>
      </c>
      <c r="V121" s="70">
        <v>17732</v>
      </c>
      <c r="W121" s="70">
        <v>414</v>
      </c>
      <c r="X121" s="71">
        <v>2.334762012181367E-2</v>
      </c>
      <c r="Y121" s="70">
        <v>5566</v>
      </c>
      <c r="Z121" s="70">
        <v>185</v>
      </c>
      <c r="AA121" s="71">
        <v>3.3237513474667628E-2</v>
      </c>
      <c r="AB121" s="70">
        <v>53514</v>
      </c>
      <c r="AC121" s="70">
        <v>1916</v>
      </c>
      <c r="AD121" s="71">
        <v>3.5803714915722991E-2</v>
      </c>
      <c r="AE121" s="70">
        <v>28951</v>
      </c>
      <c r="AF121" s="70">
        <v>597</v>
      </c>
      <c r="AG121" s="71">
        <v>2.0621049359262202E-2</v>
      </c>
      <c r="AH121" s="70">
        <v>21047</v>
      </c>
      <c r="AI121" s="70">
        <v>341</v>
      </c>
      <c r="AJ121" s="71">
        <v>1.6201833990592482E-2</v>
      </c>
      <c r="AM121" s="29"/>
      <c r="AN121" s="29"/>
      <c r="AO121" s="29"/>
      <c r="AP121" s="29"/>
      <c r="AQ121" s="29"/>
      <c r="AR121" s="37"/>
      <c r="AV121" s="29"/>
      <c r="AW121" s="29"/>
      <c r="AX121" s="29"/>
      <c r="AY121" s="29"/>
      <c r="AZ121" s="29"/>
      <c r="BA121" s="29"/>
      <c r="BB121" s="29"/>
      <c r="BC121" s="29"/>
    </row>
    <row r="122" spans="1:55" ht="15" customHeight="1" x14ac:dyDescent="0.3">
      <c r="A122" s="14" t="s">
        <v>36</v>
      </c>
      <c r="B122" s="14" t="s">
        <v>12</v>
      </c>
      <c r="C122" s="14" t="s">
        <v>321</v>
      </c>
      <c r="D122" s="70">
        <v>11284</v>
      </c>
      <c r="E122" s="70">
        <v>160</v>
      </c>
      <c r="F122" s="71">
        <v>1.4179369018078695E-2</v>
      </c>
      <c r="G122" s="70">
        <v>15048</v>
      </c>
      <c r="H122" s="70">
        <v>640</v>
      </c>
      <c r="I122" s="71">
        <v>4.2530568846358321E-2</v>
      </c>
      <c r="J122" s="70">
        <v>30629</v>
      </c>
      <c r="K122" s="70">
        <v>747</v>
      </c>
      <c r="L122" s="71">
        <v>2.4388651278200398E-2</v>
      </c>
      <c r="M122" s="70">
        <v>7001</v>
      </c>
      <c r="N122" s="70">
        <v>241</v>
      </c>
      <c r="O122" s="71">
        <v>3.4423653763748036E-2</v>
      </c>
      <c r="P122" s="70">
        <v>11953</v>
      </c>
      <c r="Q122" s="70">
        <v>674</v>
      </c>
      <c r="R122" s="71">
        <v>5.6387517777963692E-2</v>
      </c>
      <c r="S122" s="70">
        <v>20645</v>
      </c>
      <c r="T122" s="70">
        <v>991</v>
      </c>
      <c r="U122" s="71">
        <v>4.8001937515136837E-2</v>
      </c>
      <c r="V122" s="70">
        <v>23166</v>
      </c>
      <c r="W122" s="70">
        <v>1471</v>
      </c>
      <c r="X122" s="71">
        <v>6.3498230164896835E-2</v>
      </c>
      <c r="Y122" s="70">
        <v>29465</v>
      </c>
      <c r="Z122" s="70">
        <v>1206</v>
      </c>
      <c r="AA122" s="71">
        <v>4.0929916850500597E-2</v>
      </c>
      <c r="AB122" s="70">
        <v>79189</v>
      </c>
      <c r="AC122" s="70">
        <v>2722</v>
      </c>
      <c r="AD122" s="71">
        <v>3.4373460960486935E-2</v>
      </c>
      <c r="AE122" s="70">
        <v>49400</v>
      </c>
      <c r="AF122" s="70">
        <v>2538</v>
      </c>
      <c r="AG122" s="71">
        <v>5.1376518218623483E-2</v>
      </c>
      <c r="AH122" s="70">
        <v>54132</v>
      </c>
      <c r="AI122" s="70">
        <v>5112</v>
      </c>
      <c r="AJ122" s="71">
        <v>9.443582354245178E-2</v>
      </c>
      <c r="AK122" s="14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</row>
    <row r="123" spans="1:55" ht="15" customHeight="1" x14ac:dyDescent="0.3">
      <c r="A123" s="46" t="s">
        <v>36</v>
      </c>
      <c r="B123" s="14" t="s">
        <v>12</v>
      </c>
      <c r="C123" s="14" t="s">
        <v>321</v>
      </c>
      <c r="D123" s="70">
        <v>55789</v>
      </c>
      <c r="E123" s="70">
        <v>1189</v>
      </c>
      <c r="F123" s="71">
        <v>2.1312445105665993E-2</v>
      </c>
      <c r="G123" s="70">
        <v>78072</v>
      </c>
      <c r="H123" s="70">
        <v>1742</v>
      </c>
      <c r="I123" s="71">
        <v>2.2312736960754177E-2</v>
      </c>
      <c r="J123" s="70">
        <v>80002</v>
      </c>
      <c r="K123" s="70">
        <v>1714</v>
      </c>
      <c r="L123" s="71">
        <v>2.1424464388390289E-2</v>
      </c>
      <c r="M123" s="70">
        <v>36933</v>
      </c>
      <c r="N123" s="70">
        <v>764</v>
      </c>
      <c r="O123" s="71">
        <v>2.0686107275336419E-2</v>
      </c>
      <c r="P123" s="70">
        <v>22763</v>
      </c>
      <c r="Q123" s="70">
        <v>388</v>
      </c>
      <c r="R123" s="71">
        <v>1.7045204937837719E-2</v>
      </c>
      <c r="S123" s="70">
        <v>11004</v>
      </c>
      <c r="T123" s="70">
        <v>434</v>
      </c>
      <c r="U123" s="71">
        <v>3.9440203562340966E-2</v>
      </c>
      <c r="V123" s="70">
        <v>18122</v>
      </c>
      <c r="W123" s="70">
        <v>529</v>
      </c>
      <c r="X123" s="71">
        <v>2.919103851672001E-2</v>
      </c>
      <c r="Y123" s="70">
        <v>20010</v>
      </c>
      <c r="Z123" s="70">
        <v>672</v>
      </c>
      <c r="AA123" s="71">
        <v>3.3583208395802096E-2</v>
      </c>
      <c r="AB123" s="70">
        <v>49003</v>
      </c>
      <c r="AC123" s="70">
        <v>1325</v>
      </c>
      <c r="AD123" s="71">
        <v>2.7039160867701976E-2</v>
      </c>
      <c r="AE123" s="70">
        <v>26025</v>
      </c>
      <c r="AF123" s="70">
        <v>1806</v>
      </c>
      <c r="AG123" s="71">
        <v>6.939481268011527E-2</v>
      </c>
      <c r="AH123" s="70">
        <v>6071</v>
      </c>
      <c r="AI123" s="70">
        <v>366</v>
      </c>
      <c r="AJ123" s="71">
        <v>6.0286608466479985E-2</v>
      </c>
      <c r="AK123" s="14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</row>
    <row r="124" spans="1:55" ht="15" customHeight="1" x14ac:dyDescent="0.3">
      <c r="A124" s="14" t="s">
        <v>36</v>
      </c>
      <c r="B124" s="14" t="s">
        <v>12</v>
      </c>
      <c r="C124" s="2"/>
      <c r="D124" s="70"/>
      <c r="F124" s="71" t="s">
        <v>297</v>
      </c>
      <c r="G124" s="67">
        <v>1300</v>
      </c>
      <c r="H124" s="67">
        <v>109</v>
      </c>
      <c r="I124" s="71">
        <v>8.3846153846153848E-2</v>
      </c>
      <c r="J124" s="70"/>
      <c r="K124" s="70"/>
      <c r="L124" s="71" t="s">
        <v>297</v>
      </c>
      <c r="M124" s="67">
        <v>11700</v>
      </c>
      <c r="N124" s="67">
        <v>102</v>
      </c>
      <c r="O124" s="71">
        <v>8.7179487179487175E-3</v>
      </c>
      <c r="P124" s="67">
        <v>323</v>
      </c>
      <c r="Q124" s="67">
        <v>30</v>
      </c>
      <c r="R124" s="71">
        <v>9.2879256965944276E-2</v>
      </c>
      <c r="U124" s="71" t="s">
        <v>297</v>
      </c>
      <c r="X124" s="71" t="s">
        <v>297</v>
      </c>
      <c r="AA124" s="71" t="s">
        <v>297</v>
      </c>
      <c r="AD124" s="71" t="s">
        <v>297</v>
      </c>
      <c r="AG124" s="71" t="s">
        <v>297</v>
      </c>
      <c r="AJ124" s="71" t="s">
        <v>297</v>
      </c>
    </row>
    <row r="125" spans="1:55" ht="15" customHeight="1" x14ac:dyDescent="0.3">
      <c r="A125" s="14" t="s">
        <v>154</v>
      </c>
      <c r="B125" s="14" t="s">
        <v>12</v>
      </c>
      <c r="C125" s="14" t="s">
        <v>321</v>
      </c>
      <c r="D125" s="70">
        <v>0</v>
      </c>
      <c r="E125" s="70">
        <v>0</v>
      </c>
      <c r="F125" s="71" t="s">
        <v>297</v>
      </c>
      <c r="G125" s="70">
        <v>0</v>
      </c>
      <c r="H125" s="70">
        <v>0</v>
      </c>
      <c r="I125" s="71" t="s">
        <v>297</v>
      </c>
      <c r="J125" s="70">
        <v>0</v>
      </c>
      <c r="K125" s="70">
        <v>0</v>
      </c>
      <c r="L125" s="71" t="s">
        <v>297</v>
      </c>
      <c r="M125" s="70">
        <v>0</v>
      </c>
      <c r="N125" s="70">
        <v>0</v>
      </c>
      <c r="O125" s="71" t="s">
        <v>297</v>
      </c>
      <c r="P125" s="70">
        <v>0</v>
      </c>
      <c r="Q125" s="70">
        <v>0</v>
      </c>
      <c r="R125" s="71" t="s">
        <v>297</v>
      </c>
      <c r="S125" s="70">
        <v>910</v>
      </c>
      <c r="T125" s="70">
        <v>11</v>
      </c>
      <c r="U125" s="71">
        <v>1.2087912087912088E-2</v>
      </c>
      <c r="V125" s="70">
        <v>267</v>
      </c>
      <c r="W125" s="70">
        <v>14</v>
      </c>
      <c r="X125" s="71">
        <v>5.2434456928838954E-2</v>
      </c>
      <c r="Y125" s="70">
        <v>0</v>
      </c>
      <c r="Z125" s="70">
        <v>0</v>
      </c>
      <c r="AA125" s="71" t="s">
        <v>297</v>
      </c>
      <c r="AB125" s="70">
        <v>0</v>
      </c>
      <c r="AC125" s="70">
        <v>0</v>
      </c>
      <c r="AD125" s="71" t="s">
        <v>297</v>
      </c>
      <c r="AE125" s="70">
        <v>0</v>
      </c>
      <c r="AF125" s="70">
        <v>0</v>
      </c>
      <c r="AG125" s="71" t="s">
        <v>297</v>
      </c>
      <c r="AH125" s="70">
        <v>0</v>
      </c>
      <c r="AI125" s="70">
        <v>0</v>
      </c>
      <c r="AJ125" s="71" t="s">
        <v>297</v>
      </c>
      <c r="AM125" s="29"/>
      <c r="AN125" s="29"/>
      <c r="AO125" s="29"/>
      <c r="AP125" s="29"/>
      <c r="AQ125" s="29"/>
      <c r="AR125" s="37"/>
      <c r="AV125" s="29"/>
      <c r="AW125" s="29"/>
      <c r="AX125" s="29"/>
      <c r="AY125" s="29"/>
      <c r="AZ125" s="29"/>
      <c r="BA125" s="29"/>
      <c r="BB125" s="29"/>
      <c r="BC125" s="29"/>
    </row>
    <row r="126" spans="1:55" ht="15" customHeight="1" x14ac:dyDescent="0.3">
      <c r="A126" s="46" t="s">
        <v>154</v>
      </c>
      <c r="B126" s="14" t="s">
        <v>12</v>
      </c>
      <c r="C126" s="14" t="s">
        <v>321</v>
      </c>
      <c r="D126" s="70">
        <v>2723</v>
      </c>
      <c r="E126" s="70">
        <v>231</v>
      </c>
      <c r="F126" s="71">
        <v>8.4832904884318772E-2</v>
      </c>
      <c r="G126" s="70">
        <v>0</v>
      </c>
      <c r="H126" s="70">
        <v>0</v>
      </c>
      <c r="I126" s="71" t="s">
        <v>297</v>
      </c>
      <c r="J126" s="70">
        <v>0</v>
      </c>
      <c r="K126" s="70">
        <v>0</v>
      </c>
      <c r="L126" s="71" t="s">
        <v>297</v>
      </c>
      <c r="M126" s="70">
        <v>0</v>
      </c>
      <c r="N126" s="70">
        <v>0</v>
      </c>
      <c r="O126" s="71" t="s">
        <v>297</v>
      </c>
      <c r="P126" s="70">
        <v>1358</v>
      </c>
      <c r="Q126" s="70">
        <v>149</v>
      </c>
      <c r="R126" s="71">
        <v>0.10972017673048601</v>
      </c>
      <c r="S126" s="70">
        <v>117</v>
      </c>
      <c r="T126" s="70">
        <v>1</v>
      </c>
      <c r="U126" s="71">
        <v>8.5470085470085479E-3</v>
      </c>
      <c r="V126" s="70">
        <v>4849</v>
      </c>
      <c r="W126" s="70">
        <v>70</v>
      </c>
      <c r="X126" s="71">
        <v>1.4435966178593525E-2</v>
      </c>
      <c r="Y126" s="70">
        <v>0</v>
      </c>
      <c r="Z126" s="70">
        <v>0</v>
      </c>
      <c r="AA126" s="71" t="s">
        <v>297</v>
      </c>
      <c r="AB126" s="70">
        <v>0</v>
      </c>
      <c r="AC126" s="70">
        <v>0</v>
      </c>
      <c r="AD126" s="71" t="s">
        <v>297</v>
      </c>
      <c r="AE126" s="70">
        <v>0</v>
      </c>
      <c r="AF126" s="70">
        <v>0</v>
      </c>
      <c r="AG126" s="71" t="s">
        <v>297</v>
      </c>
      <c r="AH126" s="70">
        <v>0</v>
      </c>
      <c r="AI126" s="70">
        <v>0</v>
      </c>
      <c r="AJ126" s="71" t="s">
        <v>297</v>
      </c>
      <c r="AK126" s="14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</row>
    <row r="127" spans="1:55" ht="15" customHeight="1" x14ac:dyDescent="0.3">
      <c r="A127" s="14" t="s">
        <v>82</v>
      </c>
      <c r="B127" s="14" t="s">
        <v>12</v>
      </c>
      <c r="C127" s="14" t="s">
        <v>321</v>
      </c>
      <c r="D127" s="70">
        <v>4530</v>
      </c>
      <c r="E127" s="70">
        <v>165</v>
      </c>
      <c r="F127" s="71">
        <v>3.6423841059602648E-2</v>
      </c>
      <c r="G127" s="70">
        <v>14600</v>
      </c>
      <c r="H127" s="70">
        <v>321</v>
      </c>
      <c r="I127" s="71">
        <v>2.1986301369863015E-2</v>
      </c>
      <c r="J127" s="70">
        <v>19390</v>
      </c>
      <c r="K127" s="70">
        <v>1238</v>
      </c>
      <c r="L127" s="71">
        <v>6.3847343991748323E-2</v>
      </c>
      <c r="M127" s="70">
        <v>22315</v>
      </c>
      <c r="N127" s="70">
        <v>1273</v>
      </c>
      <c r="O127" s="71">
        <v>5.7046829486892228E-2</v>
      </c>
      <c r="P127" s="70">
        <v>35100</v>
      </c>
      <c r="Q127" s="70">
        <v>2360</v>
      </c>
      <c r="R127" s="71">
        <v>6.7236467236467243E-2</v>
      </c>
      <c r="S127" s="70">
        <v>30452</v>
      </c>
      <c r="T127" s="70">
        <v>2904</v>
      </c>
      <c r="U127" s="71">
        <v>9.5363194535662679E-2</v>
      </c>
      <c r="V127" s="70">
        <v>9120</v>
      </c>
      <c r="W127" s="70">
        <v>260</v>
      </c>
      <c r="X127" s="71">
        <v>2.850877192982456E-2</v>
      </c>
      <c r="Y127" s="70">
        <v>799</v>
      </c>
      <c r="Z127" s="70">
        <v>34</v>
      </c>
      <c r="AA127" s="71">
        <v>4.2553191489361701E-2</v>
      </c>
      <c r="AB127" s="70">
        <v>14137</v>
      </c>
      <c r="AC127" s="70">
        <v>398</v>
      </c>
      <c r="AD127" s="71">
        <v>2.8153073495083822E-2</v>
      </c>
      <c r="AE127" s="70">
        <v>18603</v>
      </c>
      <c r="AF127" s="70">
        <v>462</v>
      </c>
      <c r="AG127" s="71">
        <v>2.4834704079987099E-2</v>
      </c>
      <c r="AH127" s="70">
        <v>29159</v>
      </c>
      <c r="AI127" s="70">
        <v>1146</v>
      </c>
      <c r="AJ127" s="71">
        <v>3.930175931959258E-2</v>
      </c>
      <c r="AK127" s="14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</row>
    <row r="128" spans="1:55" ht="15" customHeight="1" x14ac:dyDescent="0.3">
      <c r="A128" s="14" t="s">
        <v>66</v>
      </c>
      <c r="B128" s="14" t="s">
        <v>12</v>
      </c>
      <c r="C128" s="14" t="s">
        <v>321</v>
      </c>
      <c r="D128" s="70">
        <v>1820</v>
      </c>
      <c r="E128" s="70">
        <v>35</v>
      </c>
      <c r="F128" s="71">
        <v>1.9230769230769232E-2</v>
      </c>
      <c r="G128" s="70">
        <v>1750</v>
      </c>
      <c r="H128" s="70">
        <v>37</v>
      </c>
      <c r="I128" s="71">
        <v>2.1142857142857144E-2</v>
      </c>
      <c r="J128" s="70">
        <v>0</v>
      </c>
      <c r="K128" s="70">
        <v>0</v>
      </c>
      <c r="L128" s="71" t="s">
        <v>297</v>
      </c>
      <c r="M128" s="70">
        <v>0</v>
      </c>
      <c r="N128" s="70">
        <v>0</v>
      </c>
      <c r="O128" s="71" t="s">
        <v>297</v>
      </c>
      <c r="P128" s="70">
        <v>0</v>
      </c>
      <c r="Q128" s="70">
        <v>0</v>
      </c>
      <c r="R128" s="71" t="s">
        <v>297</v>
      </c>
      <c r="S128" s="70">
        <v>643</v>
      </c>
      <c r="T128" s="70">
        <v>22</v>
      </c>
      <c r="U128" s="71">
        <v>3.4214618973561428E-2</v>
      </c>
      <c r="V128" s="70">
        <v>774</v>
      </c>
      <c r="W128" s="70">
        <v>32</v>
      </c>
      <c r="X128" s="71">
        <v>4.1343669250645997E-2</v>
      </c>
      <c r="Y128" s="70">
        <v>1053</v>
      </c>
      <c r="Z128" s="70">
        <v>24</v>
      </c>
      <c r="AA128" s="71">
        <v>2.2792022792022793E-2</v>
      </c>
      <c r="AB128" s="70">
        <v>520</v>
      </c>
      <c r="AC128" s="70">
        <v>2</v>
      </c>
      <c r="AD128" s="71">
        <v>3.8461538461538464E-3</v>
      </c>
      <c r="AE128" s="70">
        <v>7007</v>
      </c>
      <c r="AF128" s="70">
        <v>117</v>
      </c>
      <c r="AG128" s="71">
        <v>1.6697588126159554E-2</v>
      </c>
      <c r="AH128" s="70">
        <v>3718</v>
      </c>
      <c r="AI128" s="70">
        <v>79</v>
      </c>
      <c r="AJ128" s="71">
        <v>2.1247982786444325E-2</v>
      </c>
      <c r="AM128" s="29"/>
      <c r="AN128" s="29"/>
      <c r="AO128" s="29"/>
      <c r="AP128" s="29"/>
      <c r="AQ128" s="29"/>
      <c r="AR128" s="37"/>
      <c r="AV128" s="29"/>
      <c r="AW128" s="29"/>
      <c r="AX128" s="29"/>
      <c r="AY128" s="29"/>
      <c r="AZ128" s="29"/>
      <c r="BA128" s="29"/>
      <c r="BB128" s="29"/>
      <c r="BC128" s="29"/>
    </row>
    <row r="129" spans="1:55" ht="15" customHeight="1" x14ac:dyDescent="0.3">
      <c r="A129" s="14" t="s">
        <v>127</v>
      </c>
      <c r="B129" s="14" t="s">
        <v>12</v>
      </c>
      <c r="C129" s="14" t="s">
        <v>321</v>
      </c>
      <c r="D129" s="70">
        <v>57252</v>
      </c>
      <c r="E129" s="70">
        <v>1090</v>
      </c>
      <c r="F129" s="71">
        <v>1.903863620484874E-2</v>
      </c>
      <c r="G129" s="70">
        <v>123507</v>
      </c>
      <c r="H129" s="70">
        <v>3208</v>
      </c>
      <c r="I129" s="71">
        <v>2.5974236278105696E-2</v>
      </c>
      <c r="J129" s="70">
        <v>54379</v>
      </c>
      <c r="K129" s="70">
        <v>1677</v>
      </c>
      <c r="L129" s="71">
        <v>3.0839110686110446E-2</v>
      </c>
      <c r="M129" s="70">
        <v>53014</v>
      </c>
      <c r="N129" s="70">
        <v>1394</v>
      </c>
      <c r="O129" s="71">
        <v>2.6294940958991965E-2</v>
      </c>
      <c r="P129" s="70">
        <v>51681</v>
      </c>
      <c r="Q129" s="70">
        <v>1271</v>
      </c>
      <c r="R129" s="71">
        <v>2.459317737659875E-2</v>
      </c>
      <c r="S129" s="70">
        <v>105352</v>
      </c>
      <c r="T129" s="70">
        <v>3227</v>
      </c>
      <c r="U129" s="71">
        <v>3.0630647733313084E-2</v>
      </c>
      <c r="V129" s="70">
        <v>90876</v>
      </c>
      <c r="W129" s="70">
        <v>2673</v>
      </c>
      <c r="X129" s="71">
        <v>2.9413706589198469E-2</v>
      </c>
      <c r="Y129" s="70">
        <v>93600</v>
      </c>
      <c r="Z129" s="70">
        <v>2737</v>
      </c>
      <c r="AA129" s="71">
        <v>2.924145299145299E-2</v>
      </c>
      <c r="AB129" s="70">
        <v>6077</v>
      </c>
      <c r="AC129" s="70">
        <v>20</v>
      </c>
      <c r="AD129" s="71">
        <v>3.2910975810432779E-3</v>
      </c>
      <c r="AE129" s="70">
        <v>267397</v>
      </c>
      <c r="AF129" s="70">
        <v>7028</v>
      </c>
      <c r="AG129" s="71">
        <v>2.6283017386133728E-2</v>
      </c>
      <c r="AH129" s="70">
        <v>200642</v>
      </c>
      <c r="AI129" s="70">
        <v>6547</v>
      </c>
      <c r="AJ129" s="71">
        <v>3.2630256875429871E-2</v>
      </c>
      <c r="AK129" s="14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</row>
    <row r="130" spans="1:55" ht="15" customHeight="1" x14ac:dyDescent="0.3">
      <c r="A130" s="14" t="s">
        <v>135</v>
      </c>
      <c r="B130" s="14" t="s">
        <v>12</v>
      </c>
      <c r="C130" s="14" t="s">
        <v>321</v>
      </c>
      <c r="D130" s="70">
        <v>170625</v>
      </c>
      <c r="E130" s="70">
        <v>389</v>
      </c>
      <c r="F130" s="71">
        <v>2.27985347985348E-3</v>
      </c>
      <c r="G130" s="70">
        <v>0</v>
      </c>
      <c r="H130" s="70">
        <v>0</v>
      </c>
      <c r="I130" s="71" t="s">
        <v>297</v>
      </c>
      <c r="J130" s="70">
        <v>0</v>
      </c>
      <c r="K130" s="70">
        <v>0</v>
      </c>
      <c r="L130" s="71" t="s">
        <v>297</v>
      </c>
      <c r="M130" s="70">
        <v>0</v>
      </c>
      <c r="N130" s="70">
        <v>0</v>
      </c>
      <c r="O130" s="71" t="s">
        <v>297</v>
      </c>
      <c r="P130" s="70">
        <v>0</v>
      </c>
      <c r="Q130" s="70">
        <v>0</v>
      </c>
      <c r="R130" s="71" t="s">
        <v>297</v>
      </c>
      <c r="S130" s="70">
        <v>0</v>
      </c>
      <c r="T130" s="70">
        <v>0</v>
      </c>
      <c r="U130" s="71" t="s">
        <v>297</v>
      </c>
      <c r="V130" s="70">
        <v>0</v>
      </c>
      <c r="W130" s="70">
        <v>0</v>
      </c>
      <c r="X130" s="71" t="s">
        <v>297</v>
      </c>
      <c r="Y130" s="70">
        <v>0</v>
      </c>
      <c r="Z130" s="70">
        <v>0</v>
      </c>
      <c r="AA130" s="71" t="s">
        <v>297</v>
      </c>
      <c r="AB130" s="70">
        <v>0</v>
      </c>
      <c r="AC130" s="70">
        <v>0</v>
      </c>
      <c r="AD130" s="71" t="s">
        <v>297</v>
      </c>
      <c r="AE130" s="70">
        <v>0</v>
      </c>
      <c r="AF130" s="70">
        <v>0</v>
      </c>
      <c r="AG130" s="71" t="s">
        <v>297</v>
      </c>
      <c r="AH130" s="70">
        <v>0</v>
      </c>
      <c r="AI130" s="70">
        <v>0</v>
      </c>
      <c r="AJ130" s="71" t="s">
        <v>297</v>
      </c>
      <c r="AM130" s="29"/>
      <c r="AN130" s="29"/>
      <c r="AO130" s="29"/>
      <c r="AP130" s="29"/>
      <c r="AQ130" s="29"/>
      <c r="AT130" s="38"/>
      <c r="AU130" s="1"/>
      <c r="AV130" s="29"/>
      <c r="AW130" s="29"/>
      <c r="AX130" s="29"/>
      <c r="AY130" s="29"/>
      <c r="AZ130" s="29"/>
      <c r="BA130" s="29"/>
      <c r="BB130" s="29"/>
      <c r="BC130" s="29"/>
    </row>
    <row r="131" spans="1:55" ht="15" customHeight="1" x14ac:dyDescent="0.3">
      <c r="A131" s="14" t="s">
        <v>135</v>
      </c>
      <c r="B131" s="14" t="s">
        <v>12</v>
      </c>
      <c r="C131" s="14" t="s">
        <v>321</v>
      </c>
      <c r="D131" s="70">
        <v>2899</v>
      </c>
      <c r="E131" s="70">
        <v>18</v>
      </c>
      <c r="F131" s="71">
        <v>6.2090375991721283E-3</v>
      </c>
      <c r="G131" s="70">
        <v>1242</v>
      </c>
      <c r="H131" s="70">
        <v>19</v>
      </c>
      <c r="I131" s="71">
        <v>1.5297906602254429E-2</v>
      </c>
      <c r="J131" s="70">
        <v>0</v>
      </c>
      <c r="K131" s="70">
        <v>0</v>
      </c>
      <c r="L131" s="71" t="s">
        <v>297</v>
      </c>
      <c r="M131" s="70">
        <v>0</v>
      </c>
      <c r="N131" s="70">
        <v>0</v>
      </c>
      <c r="O131" s="71" t="s">
        <v>297</v>
      </c>
      <c r="P131" s="70">
        <v>0</v>
      </c>
      <c r="Q131" s="70">
        <v>0</v>
      </c>
      <c r="R131" s="71" t="s">
        <v>297</v>
      </c>
      <c r="S131" s="70">
        <v>0</v>
      </c>
      <c r="T131" s="70">
        <v>0</v>
      </c>
      <c r="U131" s="71" t="s">
        <v>297</v>
      </c>
      <c r="V131" s="70">
        <v>0</v>
      </c>
      <c r="W131" s="70">
        <v>0</v>
      </c>
      <c r="X131" s="71" t="s">
        <v>297</v>
      </c>
      <c r="Y131" s="70">
        <v>0</v>
      </c>
      <c r="Z131" s="70">
        <v>0</v>
      </c>
      <c r="AA131" s="71" t="s">
        <v>297</v>
      </c>
      <c r="AB131" s="70">
        <v>0</v>
      </c>
      <c r="AC131" s="70">
        <v>0</v>
      </c>
      <c r="AD131" s="71" t="s">
        <v>297</v>
      </c>
      <c r="AE131" s="70">
        <v>0</v>
      </c>
      <c r="AF131" s="70">
        <v>0</v>
      </c>
      <c r="AG131" s="71" t="s">
        <v>297</v>
      </c>
      <c r="AH131" s="70">
        <v>0</v>
      </c>
      <c r="AI131" s="70">
        <v>0</v>
      </c>
      <c r="AJ131" s="71" t="s">
        <v>297</v>
      </c>
      <c r="AK131" s="14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</row>
    <row r="132" spans="1:55" ht="15" customHeight="1" x14ac:dyDescent="0.3">
      <c r="A132" s="14" t="s">
        <v>181</v>
      </c>
      <c r="B132" s="14" t="s">
        <v>12</v>
      </c>
      <c r="C132" s="14" t="s">
        <v>321</v>
      </c>
      <c r="D132" s="70">
        <v>0</v>
      </c>
      <c r="E132" s="70">
        <v>0</v>
      </c>
      <c r="F132" s="71" t="s">
        <v>297</v>
      </c>
      <c r="G132" s="70">
        <v>17167</v>
      </c>
      <c r="H132" s="70">
        <v>162</v>
      </c>
      <c r="I132" s="71">
        <v>9.4367099667967604E-3</v>
      </c>
      <c r="J132" s="70">
        <v>0</v>
      </c>
      <c r="K132" s="70">
        <v>0</v>
      </c>
      <c r="L132" s="71" t="s">
        <v>297</v>
      </c>
      <c r="M132" s="70">
        <v>0</v>
      </c>
      <c r="N132" s="70">
        <v>0</v>
      </c>
      <c r="O132" s="71" t="s">
        <v>297</v>
      </c>
      <c r="P132" s="70">
        <v>0</v>
      </c>
      <c r="Q132" s="70">
        <v>0</v>
      </c>
      <c r="R132" s="71" t="s">
        <v>297</v>
      </c>
      <c r="S132" s="70">
        <v>0</v>
      </c>
      <c r="T132" s="70">
        <v>0</v>
      </c>
      <c r="U132" s="71" t="s">
        <v>297</v>
      </c>
      <c r="V132" s="70">
        <v>0</v>
      </c>
      <c r="W132" s="70">
        <v>0</v>
      </c>
      <c r="X132" s="71" t="s">
        <v>297</v>
      </c>
      <c r="Y132" s="70">
        <v>0</v>
      </c>
      <c r="Z132" s="70">
        <v>0</v>
      </c>
      <c r="AA132" s="71" t="s">
        <v>297</v>
      </c>
      <c r="AB132" s="70">
        <v>0</v>
      </c>
      <c r="AC132" s="70">
        <v>0</v>
      </c>
      <c r="AD132" s="71" t="s">
        <v>297</v>
      </c>
      <c r="AE132" s="70">
        <v>38584</v>
      </c>
      <c r="AF132" s="70">
        <v>575</v>
      </c>
      <c r="AG132" s="71">
        <v>1.490255027990877E-2</v>
      </c>
      <c r="AH132" s="70">
        <v>17212</v>
      </c>
      <c r="AI132" s="70">
        <v>682</v>
      </c>
      <c r="AJ132" s="71">
        <v>3.962351847548222E-2</v>
      </c>
      <c r="AK132" s="14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</row>
    <row r="133" spans="1:55" ht="15" customHeight="1" x14ac:dyDescent="0.3">
      <c r="A133" s="14" t="s">
        <v>181</v>
      </c>
      <c r="B133" s="14" t="s">
        <v>12</v>
      </c>
      <c r="C133" s="14" t="s">
        <v>321</v>
      </c>
      <c r="D133" s="70">
        <v>0</v>
      </c>
      <c r="E133" s="70">
        <v>0</v>
      </c>
      <c r="F133" s="71" t="s">
        <v>297</v>
      </c>
      <c r="G133" s="70">
        <v>0</v>
      </c>
      <c r="H133" s="70">
        <v>0</v>
      </c>
      <c r="I133" s="71" t="s">
        <v>297</v>
      </c>
      <c r="J133" s="70">
        <v>0</v>
      </c>
      <c r="K133" s="70">
        <v>0</v>
      </c>
      <c r="L133" s="71" t="s">
        <v>297</v>
      </c>
      <c r="M133" s="70">
        <v>0</v>
      </c>
      <c r="N133" s="70">
        <v>0</v>
      </c>
      <c r="O133" s="71" t="s">
        <v>297</v>
      </c>
      <c r="P133" s="70">
        <v>0</v>
      </c>
      <c r="Q133" s="70">
        <v>0</v>
      </c>
      <c r="R133" s="71" t="s">
        <v>297</v>
      </c>
      <c r="S133" s="70">
        <v>2554</v>
      </c>
      <c r="T133" s="70">
        <v>63</v>
      </c>
      <c r="U133" s="71">
        <v>2.466718872357087E-2</v>
      </c>
      <c r="V133" s="70">
        <v>29627</v>
      </c>
      <c r="W133" s="70">
        <v>434</v>
      </c>
      <c r="X133" s="71">
        <v>1.4648800081007189E-2</v>
      </c>
      <c r="Y133" s="70">
        <v>8979</v>
      </c>
      <c r="Z133" s="70">
        <v>300</v>
      </c>
      <c r="AA133" s="71">
        <v>3.341129301703976E-2</v>
      </c>
      <c r="AB133" s="70">
        <v>169</v>
      </c>
      <c r="AC133" s="70">
        <v>4</v>
      </c>
      <c r="AD133" s="71">
        <v>2.3668639053254437E-2</v>
      </c>
      <c r="AE133" s="70">
        <v>19461</v>
      </c>
      <c r="AF133" s="70">
        <v>721</v>
      </c>
      <c r="AG133" s="71">
        <v>3.7048455886131239E-2</v>
      </c>
      <c r="AH133" s="70">
        <v>3107</v>
      </c>
      <c r="AI133" s="70">
        <v>120</v>
      </c>
      <c r="AJ133" s="71">
        <v>3.8622465400708079E-2</v>
      </c>
      <c r="AM133" s="29"/>
      <c r="AN133" s="29"/>
      <c r="AO133" s="29"/>
      <c r="AP133" s="29"/>
      <c r="AQ133" s="29"/>
      <c r="AT133" s="38"/>
      <c r="AU133" s="1"/>
      <c r="AV133" s="29"/>
      <c r="AW133" s="29"/>
      <c r="AX133" s="29"/>
      <c r="AY133" s="29"/>
      <c r="AZ133" s="29"/>
      <c r="BA133" s="29"/>
      <c r="BB133" s="29"/>
      <c r="BC133" s="29"/>
    </row>
    <row r="134" spans="1:55" ht="15" customHeight="1" x14ac:dyDescent="0.3">
      <c r="A134" s="46" t="s">
        <v>181</v>
      </c>
      <c r="B134" s="14" t="s">
        <v>12</v>
      </c>
      <c r="C134" s="14" t="s">
        <v>321</v>
      </c>
      <c r="D134" s="70">
        <v>3867</v>
      </c>
      <c r="E134" s="70">
        <v>15</v>
      </c>
      <c r="F134" s="71">
        <v>3.8789759503491078E-3</v>
      </c>
      <c r="G134" s="70">
        <v>69999</v>
      </c>
      <c r="H134" s="70">
        <v>607</v>
      </c>
      <c r="I134" s="71">
        <v>8.6715524507492963E-3</v>
      </c>
      <c r="J134" s="70">
        <v>498939</v>
      </c>
      <c r="K134" s="70">
        <v>4464</v>
      </c>
      <c r="L134" s="71">
        <v>8.9469855032378708E-3</v>
      </c>
      <c r="M134" s="70">
        <v>472400</v>
      </c>
      <c r="N134" s="70">
        <v>4449</v>
      </c>
      <c r="O134" s="71">
        <v>9.4178662150719728E-3</v>
      </c>
      <c r="P134" s="70">
        <v>97513</v>
      </c>
      <c r="Q134" s="70">
        <v>1250</v>
      </c>
      <c r="R134" s="71">
        <v>1.2818803646693262E-2</v>
      </c>
      <c r="S134" s="70">
        <v>88647</v>
      </c>
      <c r="T134" s="70">
        <v>539</v>
      </c>
      <c r="U134" s="71">
        <v>6.0802960055049808E-3</v>
      </c>
      <c r="V134" s="70">
        <v>8482</v>
      </c>
      <c r="W134" s="70">
        <v>56</v>
      </c>
      <c r="X134" s="71">
        <v>6.6022164583824572E-3</v>
      </c>
      <c r="Y134" s="70">
        <v>31012</v>
      </c>
      <c r="Z134" s="70">
        <v>191</v>
      </c>
      <c r="AA134" s="71">
        <v>6.1589062298465112E-3</v>
      </c>
      <c r="AB134" s="70">
        <v>28147</v>
      </c>
      <c r="AC134" s="70">
        <v>205</v>
      </c>
      <c r="AD134" s="71">
        <v>7.2831918144029562E-3</v>
      </c>
      <c r="AE134" s="70">
        <v>3666</v>
      </c>
      <c r="AF134" s="70">
        <v>33</v>
      </c>
      <c r="AG134" s="71">
        <v>9.0016366612111296E-3</v>
      </c>
      <c r="AH134" s="70">
        <v>16302</v>
      </c>
      <c r="AI134" s="70">
        <v>141</v>
      </c>
      <c r="AJ134" s="71">
        <v>8.6492454913507551E-3</v>
      </c>
      <c r="AK134" s="14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</row>
    <row r="135" spans="1:55" ht="15" customHeight="1" x14ac:dyDescent="0.3">
      <c r="A135" s="14" t="s">
        <v>125</v>
      </c>
      <c r="B135" s="14" t="s">
        <v>12</v>
      </c>
      <c r="C135" s="14" t="s">
        <v>321</v>
      </c>
      <c r="D135" s="70">
        <v>2340</v>
      </c>
      <c r="E135" s="70">
        <v>34</v>
      </c>
      <c r="F135" s="71">
        <v>1.452991452991453E-2</v>
      </c>
      <c r="G135" s="70">
        <v>0</v>
      </c>
      <c r="H135" s="70">
        <v>0</v>
      </c>
      <c r="I135" s="71" t="s">
        <v>297</v>
      </c>
      <c r="J135" s="70">
        <v>0</v>
      </c>
      <c r="K135" s="70">
        <v>0</v>
      </c>
      <c r="L135" s="71" t="s">
        <v>297</v>
      </c>
      <c r="M135" s="70">
        <v>0</v>
      </c>
      <c r="N135" s="70">
        <v>0</v>
      </c>
      <c r="O135" s="71" t="s">
        <v>297</v>
      </c>
      <c r="P135" s="70">
        <v>0</v>
      </c>
      <c r="Q135" s="70">
        <v>0</v>
      </c>
      <c r="R135" s="71" t="s">
        <v>297</v>
      </c>
      <c r="S135" s="70">
        <v>2151</v>
      </c>
      <c r="T135" s="70">
        <v>359</v>
      </c>
      <c r="U135" s="71">
        <v>0.16689911668991167</v>
      </c>
      <c r="V135" s="70">
        <v>97</v>
      </c>
      <c r="W135" s="70">
        <v>3</v>
      </c>
      <c r="X135" s="71">
        <v>3.0927835051546393E-2</v>
      </c>
      <c r="Y135" s="70">
        <v>2034</v>
      </c>
      <c r="Z135" s="70">
        <v>87</v>
      </c>
      <c r="AA135" s="71">
        <v>4.2772861356932153E-2</v>
      </c>
      <c r="AB135" s="70">
        <v>903</v>
      </c>
      <c r="AC135" s="70">
        <v>54</v>
      </c>
      <c r="AD135" s="71">
        <v>5.9800664451827246E-2</v>
      </c>
      <c r="AE135" s="70">
        <v>5217</v>
      </c>
      <c r="AF135" s="70">
        <v>230</v>
      </c>
      <c r="AG135" s="71">
        <v>4.4086639831320683E-2</v>
      </c>
      <c r="AH135" s="70">
        <v>5811</v>
      </c>
      <c r="AI135" s="70">
        <v>352</v>
      </c>
      <c r="AJ135" s="71">
        <v>6.0574771984167955E-2</v>
      </c>
      <c r="AM135" s="29"/>
      <c r="AN135" s="29"/>
      <c r="AO135" s="29"/>
      <c r="AP135" s="29"/>
      <c r="AQ135" s="29"/>
      <c r="AR135" s="39"/>
      <c r="AS135" s="1"/>
      <c r="AT135" s="1"/>
      <c r="AU135" s="1"/>
      <c r="AV135" s="29"/>
      <c r="AW135" s="29"/>
      <c r="AX135" s="29"/>
      <c r="AY135" s="29"/>
      <c r="AZ135" s="29"/>
      <c r="BA135" s="29"/>
      <c r="BB135" s="29"/>
      <c r="BC135" s="29"/>
    </row>
    <row r="136" spans="1:55" ht="15" customHeight="1" x14ac:dyDescent="0.3">
      <c r="A136" s="14" t="s">
        <v>52</v>
      </c>
      <c r="B136" s="14" t="s">
        <v>12</v>
      </c>
      <c r="C136" s="14" t="s">
        <v>321</v>
      </c>
      <c r="D136" s="70">
        <v>5525</v>
      </c>
      <c r="E136" s="70">
        <v>1612</v>
      </c>
      <c r="F136" s="71">
        <v>0.29176470588235293</v>
      </c>
      <c r="G136" s="70">
        <v>76174</v>
      </c>
      <c r="H136" s="70">
        <v>1994</v>
      </c>
      <c r="I136" s="71">
        <v>2.617691075695119E-2</v>
      </c>
      <c r="J136" s="70">
        <v>38382</v>
      </c>
      <c r="K136" s="70">
        <v>1249</v>
      </c>
      <c r="L136" s="71">
        <v>3.2541295398884895E-2</v>
      </c>
      <c r="M136" s="70">
        <v>35411</v>
      </c>
      <c r="N136" s="70">
        <v>2117</v>
      </c>
      <c r="O136" s="71">
        <v>5.978368303634464E-2</v>
      </c>
      <c r="P136" s="70">
        <v>25948</v>
      </c>
      <c r="Q136" s="70">
        <v>935</v>
      </c>
      <c r="R136" s="71">
        <v>3.6033605672884231E-2</v>
      </c>
      <c r="S136" s="70">
        <v>308551</v>
      </c>
      <c r="T136" s="70">
        <v>1335</v>
      </c>
      <c r="U136" s="71">
        <v>4.3266753308205128E-3</v>
      </c>
      <c r="V136" s="70">
        <v>26540</v>
      </c>
      <c r="W136" s="70">
        <v>975</v>
      </c>
      <c r="X136" s="71">
        <v>3.6737000753579503E-2</v>
      </c>
      <c r="Y136" s="70">
        <v>36816</v>
      </c>
      <c r="Z136" s="70">
        <v>1108</v>
      </c>
      <c r="AA136" s="71">
        <v>3.009561060408518E-2</v>
      </c>
      <c r="AB136" s="70">
        <v>8150</v>
      </c>
      <c r="AC136" s="70">
        <v>276</v>
      </c>
      <c r="AD136" s="71">
        <v>3.3865030674846627E-2</v>
      </c>
      <c r="AE136" s="70">
        <v>550849</v>
      </c>
      <c r="AF136" s="70">
        <v>3313</v>
      </c>
      <c r="AG136" s="71">
        <v>6.0143523905825374E-3</v>
      </c>
      <c r="AH136" s="70">
        <v>638482</v>
      </c>
      <c r="AI136" s="70">
        <v>5285</v>
      </c>
      <c r="AJ136" s="71">
        <v>8.2774455662023363E-3</v>
      </c>
      <c r="AK136" s="14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</row>
    <row r="137" spans="1:55" ht="15" customHeight="1" x14ac:dyDescent="0.3">
      <c r="A137" s="14" t="s">
        <v>46</v>
      </c>
      <c r="B137" s="14" t="s">
        <v>12</v>
      </c>
      <c r="C137" s="14" t="s">
        <v>321</v>
      </c>
      <c r="D137" s="70">
        <v>0</v>
      </c>
      <c r="E137" s="70">
        <v>0</v>
      </c>
      <c r="F137" s="71" t="s">
        <v>297</v>
      </c>
      <c r="G137" s="70">
        <v>0</v>
      </c>
      <c r="H137" s="70">
        <v>0</v>
      </c>
      <c r="I137" s="71" t="s">
        <v>297</v>
      </c>
      <c r="J137" s="70">
        <v>0</v>
      </c>
      <c r="K137" s="70">
        <v>0</v>
      </c>
      <c r="L137" s="71" t="s">
        <v>297</v>
      </c>
      <c r="M137" s="70">
        <v>0</v>
      </c>
      <c r="N137" s="70">
        <v>0</v>
      </c>
      <c r="O137" s="71" t="s">
        <v>297</v>
      </c>
      <c r="P137" s="70">
        <v>0</v>
      </c>
      <c r="Q137" s="70">
        <v>0</v>
      </c>
      <c r="R137" s="71" t="s">
        <v>297</v>
      </c>
      <c r="S137" s="70">
        <v>4751</v>
      </c>
      <c r="T137" s="70">
        <v>111</v>
      </c>
      <c r="U137" s="71">
        <v>2.3363502420543043E-2</v>
      </c>
      <c r="V137" s="70">
        <v>9399</v>
      </c>
      <c r="W137" s="70">
        <v>426</v>
      </c>
      <c r="X137" s="71">
        <v>4.5323970635173953E-2</v>
      </c>
      <c r="Y137" s="70">
        <v>1338</v>
      </c>
      <c r="Z137" s="70">
        <v>47</v>
      </c>
      <c r="AA137" s="71">
        <v>3.5127055306427506E-2</v>
      </c>
      <c r="AB137" s="70">
        <v>3373</v>
      </c>
      <c r="AC137" s="70">
        <v>127</v>
      </c>
      <c r="AD137" s="71">
        <v>3.7651941891491257E-2</v>
      </c>
      <c r="AE137" s="70">
        <v>2184</v>
      </c>
      <c r="AF137" s="70">
        <v>64</v>
      </c>
      <c r="AG137" s="71">
        <v>2.9304029304029304E-2</v>
      </c>
      <c r="AH137" s="70">
        <v>6552</v>
      </c>
      <c r="AI137" s="70">
        <v>261</v>
      </c>
      <c r="AJ137" s="71">
        <v>3.9835164835164832E-2</v>
      </c>
      <c r="AM137" s="29"/>
      <c r="AN137" s="29"/>
      <c r="AO137" s="29"/>
      <c r="AP137" s="29"/>
      <c r="AQ137" s="29"/>
      <c r="AR137" s="37"/>
      <c r="AV137" s="29"/>
      <c r="AW137" s="29"/>
      <c r="AX137" s="29"/>
      <c r="AY137" s="29"/>
      <c r="AZ137" s="29"/>
      <c r="BA137" s="29"/>
      <c r="BB137" s="29"/>
      <c r="BC137" s="29"/>
    </row>
    <row r="138" spans="1:55" ht="15" customHeight="1" x14ac:dyDescent="0.3">
      <c r="A138" s="14" t="s">
        <v>46</v>
      </c>
      <c r="B138" s="14" t="s">
        <v>12</v>
      </c>
      <c r="C138" s="14" t="s">
        <v>321</v>
      </c>
      <c r="D138" s="70">
        <v>82394</v>
      </c>
      <c r="E138" s="70">
        <v>1591</v>
      </c>
      <c r="F138" s="71">
        <v>1.9309658470276964E-2</v>
      </c>
      <c r="G138" s="70">
        <v>148909</v>
      </c>
      <c r="H138" s="70">
        <v>3520</v>
      </c>
      <c r="I138" s="71">
        <v>2.3638598069962193E-2</v>
      </c>
      <c r="J138" s="70">
        <v>193069</v>
      </c>
      <c r="K138" s="70">
        <v>5446</v>
      </c>
      <c r="L138" s="71">
        <v>2.8207532022230395E-2</v>
      </c>
      <c r="M138" s="70">
        <v>184261</v>
      </c>
      <c r="N138" s="70">
        <v>4623</v>
      </c>
      <c r="O138" s="71">
        <v>2.5089411215612638E-2</v>
      </c>
      <c r="P138" s="70">
        <v>128940</v>
      </c>
      <c r="Q138" s="70">
        <v>3527</v>
      </c>
      <c r="R138" s="71">
        <v>2.735380797270048E-2</v>
      </c>
      <c r="S138" s="70">
        <v>147075</v>
      </c>
      <c r="T138" s="70">
        <v>3824</v>
      </c>
      <c r="U138" s="71">
        <v>2.6000339962604115E-2</v>
      </c>
      <c r="V138" s="70">
        <v>138677</v>
      </c>
      <c r="W138" s="70">
        <v>4521</v>
      </c>
      <c r="X138" s="71">
        <v>3.2600935987943204E-2</v>
      </c>
      <c r="Y138" s="70">
        <v>223106</v>
      </c>
      <c r="Z138" s="70">
        <v>6184</v>
      </c>
      <c r="AA138" s="71">
        <v>2.771776644285676E-2</v>
      </c>
      <c r="AB138" s="70">
        <v>213070</v>
      </c>
      <c r="AC138" s="70">
        <v>6019</v>
      </c>
      <c r="AD138" s="71">
        <v>2.8248932275777912E-2</v>
      </c>
      <c r="AE138" s="70">
        <v>207740</v>
      </c>
      <c r="AF138" s="70">
        <v>5257</v>
      </c>
      <c r="AG138" s="71">
        <v>2.5305670549725618E-2</v>
      </c>
      <c r="AH138" s="70">
        <v>228254</v>
      </c>
      <c r="AI138" s="70">
        <v>5941</v>
      </c>
      <c r="AJ138" s="71">
        <v>2.602802141473972E-2</v>
      </c>
      <c r="AK138" s="14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</row>
    <row r="139" spans="1:55" ht="15" customHeight="1" x14ac:dyDescent="0.3">
      <c r="A139" s="14" t="s">
        <v>221</v>
      </c>
      <c r="B139" s="14" t="s">
        <v>12</v>
      </c>
      <c r="C139" s="2"/>
      <c r="D139" s="70">
        <v>420</v>
      </c>
      <c r="E139" s="67">
        <v>34</v>
      </c>
      <c r="F139" s="71">
        <v>8.0952380952380956E-2</v>
      </c>
      <c r="G139" s="67">
        <v>19500</v>
      </c>
      <c r="H139" s="67">
        <v>545</v>
      </c>
      <c r="I139" s="71">
        <v>2.7948717948717949E-2</v>
      </c>
      <c r="J139" s="70"/>
      <c r="K139" s="70"/>
      <c r="L139" s="71" t="s">
        <v>297</v>
      </c>
      <c r="M139" s="67">
        <v>7800</v>
      </c>
      <c r="N139" s="67">
        <v>244</v>
      </c>
      <c r="O139" s="71">
        <v>3.1282051282051283E-2</v>
      </c>
      <c r="R139" s="71" t="s">
        <v>297</v>
      </c>
      <c r="U139" s="71" t="s">
        <v>297</v>
      </c>
      <c r="X139" s="71" t="s">
        <v>297</v>
      </c>
      <c r="AA139" s="71" t="s">
        <v>297</v>
      </c>
      <c r="AD139" s="71" t="s">
        <v>297</v>
      </c>
      <c r="AG139" s="71" t="s">
        <v>297</v>
      </c>
      <c r="AJ139" s="71" t="s">
        <v>297</v>
      </c>
    </row>
    <row r="140" spans="1:55" ht="15" customHeight="1" x14ac:dyDescent="0.3">
      <c r="A140" s="14" t="s">
        <v>128</v>
      </c>
      <c r="B140" s="14" t="s">
        <v>12</v>
      </c>
      <c r="C140" s="14" t="s">
        <v>321</v>
      </c>
      <c r="D140" s="70">
        <v>155817</v>
      </c>
      <c r="E140" s="70">
        <v>1430</v>
      </c>
      <c r="F140" s="71">
        <v>9.1774325009466237E-3</v>
      </c>
      <c r="G140" s="70">
        <v>408389</v>
      </c>
      <c r="H140" s="70">
        <v>1888</v>
      </c>
      <c r="I140" s="71">
        <v>4.6230432259438915E-3</v>
      </c>
      <c r="J140" s="70">
        <v>385151</v>
      </c>
      <c r="K140" s="70">
        <v>1049</v>
      </c>
      <c r="L140" s="71">
        <v>2.723607104745931E-3</v>
      </c>
      <c r="M140" s="70">
        <v>750074</v>
      </c>
      <c r="N140" s="70">
        <v>2649</v>
      </c>
      <c r="O140" s="71">
        <v>3.5316515437143537E-3</v>
      </c>
      <c r="P140" s="70">
        <v>94029</v>
      </c>
      <c r="Q140" s="70">
        <v>372</v>
      </c>
      <c r="R140" s="71">
        <v>3.9562262706186388E-3</v>
      </c>
      <c r="S140" s="70">
        <v>1690</v>
      </c>
      <c r="T140" s="70">
        <v>18</v>
      </c>
      <c r="U140" s="71">
        <v>1.0650887573964497E-2</v>
      </c>
      <c r="V140" s="70">
        <v>162</v>
      </c>
      <c r="W140" s="70">
        <v>3</v>
      </c>
      <c r="X140" s="71">
        <v>1.8518518518518517E-2</v>
      </c>
      <c r="Y140" s="70">
        <v>423</v>
      </c>
      <c r="Z140" s="70">
        <v>8</v>
      </c>
      <c r="AA140" s="71">
        <v>1.8912529550827423E-2</v>
      </c>
      <c r="AB140" s="70">
        <v>10497</v>
      </c>
      <c r="AC140" s="70">
        <v>291</v>
      </c>
      <c r="AD140" s="71">
        <v>2.7722206344669906E-2</v>
      </c>
      <c r="AE140" s="70">
        <v>108186</v>
      </c>
      <c r="AF140" s="70">
        <v>469</v>
      </c>
      <c r="AG140" s="71">
        <v>4.3351265413269736E-3</v>
      </c>
      <c r="AH140" s="70">
        <v>139191</v>
      </c>
      <c r="AI140" s="70">
        <v>443</v>
      </c>
      <c r="AJ140" s="71">
        <v>3.1826770409006328E-3</v>
      </c>
      <c r="AK140" s="14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</row>
    <row r="141" spans="1:55" ht="15" customHeight="1" x14ac:dyDescent="0.3">
      <c r="A141" s="46" t="s">
        <v>184</v>
      </c>
      <c r="B141" s="14" t="s">
        <v>12</v>
      </c>
      <c r="C141" s="14" t="s">
        <v>321</v>
      </c>
      <c r="D141" s="70">
        <v>68380</v>
      </c>
      <c r="E141" s="70">
        <v>604</v>
      </c>
      <c r="F141" s="71">
        <v>8.8329921029540806E-3</v>
      </c>
      <c r="G141" s="70">
        <v>4355</v>
      </c>
      <c r="H141" s="70">
        <v>56</v>
      </c>
      <c r="I141" s="71">
        <v>1.285878300803674E-2</v>
      </c>
      <c r="J141" s="70">
        <v>0</v>
      </c>
      <c r="K141" s="70">
        <v>0</v>
      </c>
      <c r="L141" s="71" t="s">
        <v>297</v>
      </c>
      <c r="M141" s="70">
        <v>0</v>
      </c>
      <c r="N141" s="70">
        <v>0</v>
      </c>
      <c r="O141" s="71" t="s">
        <v>297</v>
      </c>
      <c r="P141" s="70">
        <v>0</v>
      </c>
      <c r="Q141" s="70">
        <v>0</v>
      </c>
      <c r="R141" s="71" t="s">
        <v>297</v>
      </c>
      <c r="S141" s="70">
        <v>0</v>
      </c>
      <c r="T141" s="70">
        <v>0</v>
      </c>
      <c r="U141" s="71" t="s">
        <v>297</v>
      </c>
      <c r="V141" s="70">
        <v>0</v>
      </c>
      <c r="W141" s="70">
        <v>0</v>
      </c>
      <c r="X141" s="71" t="s">
        <v>297</v>
      </c>
      <c r="Y141" s="70">
        <v>0</v>
      </c>
      <c r="Z141" s="70">
        <v>0</v>
      </c>
      <c r="AA141" s="71" t="s">
        <v>297</v>
      </c>
      <c r="AB141" s="70">
        <v>0</v>
      </c>
      <c r="AC141" s="70">
        <v>0</v>
      </c>
      <c r="AD141" s="71" t="s">
        <v>297</v>
      </c>
      <c r="AE141" s="70">
        <v>40664</v>
      </c>
      <c r="AF141" s="70">
        <v>222</v>
      </c>
      <c r="AG141" s="71">
        <v>5.4593743852055874E-3</v>
      </c>
      <c r="AH141" s="70">
        <v>3124</v>
      </c>
      <c r="AI141" s="70">
        <v>27</v>
      </c>
      <c r="AJ141" s="71">
        <v>8.6427656850192065E-3</v>
      </c>
      <c r="AK141" s="14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</row>
    <row r="142" spans="1:55" ht="15" customHeight="1" x14ac:dyDescent="0.3">
      <c r="A142" s="14" t="s">
        <v>45</v>
      </c>
      <c r="B142" s="14" t="s">
        <v>12</v>
      </c>
      <c r="C142" s="14" t="s">
        <v>321</v>
      </c>
      <c r="D142" s="70">
        <v>75289</v>
      </c>
      <c r="E142" s="70">
        <v>3575</v>
      </c>
      <c r="F142" s="71">
        <v>4.74836961574732E-2</v>
      </c>
      <c r="G142" s="70">
        <v>47097</v>
      </c>
      <c r="H142" s="70">
        <v>5531</v>
      </c>
      <c r="I142" s="71">
        <v>0.11743847803469436</v>
      </c>
      <c r="J142" s="70">
        <v>75670</v>
      </c>
      <c r="K142" s="70">
        <v>7495</v>
      </c>
      <c r="L142" s="71">
        <v>9.9048500066076378E-2</v>
      </c>
      <c r="M142" s="70">
        <v>111004</v>
      </c>
      <c r="N142" s="70">
        <v>12527</v>
      </c>
      <c r="O142" s="71">
        <v>0.11285178912471623</v>
      </c>
      <c r="P142" s="70">
        <v>0</v>
      </c>
      <c r="Q142" s="70">
        <v>0</v>
      </c>
      <c r="R142" s="71" t="s">
        <v>297</v>
      </c>
      <c r="S142" s="70">
        <v>122776</v>
      </c>
      <c r="T142" s="70">
        <v>8865</v>
      </c>
      <c r="U142" s="71">
        <v>7.2204665406919916E-2</v>
      </c>
      <c r="V142" s="70">
        <v>120373</v>
      </c>
      <c r="W142" s="70">
        <v>10548</v>
      </c>
      <c r="X142" s="71">
        <v>8.7627624134980431E-2</v>
      </c>
      <c r="Y142" s="70">
        <v>84851</v>
      </c>
      <c r="Z142" s="70">
        <v>9329</v>
      </c>
      <c r="AA142" s="71">
        <v>0.10994566946765506</v>
      </c>
      <c r="AB142" s="70">
        <v>102706</v>
      </c>
      <c r="AC142" s="70">
        <v>8749</v>
      </c>
      <c r="AD142" s="71">
        <v>8.5184896695421883E-2</v>
      </c>
      <c r="AE142" s="70">
        <v>100152</v>
      </c>
      <c r="AF142" s="70">
        <v>12571</v>
      </c>
      <c r="AG142" s="71">
        <v>0.12551921079958464</v>
      </c>
      <c r="AH142" s="70">
        <v>33865</v>
      </c>
      <c r="AI142" s="70">
        <v>6008</v>
      </c>
      <c r="AJ142" s="71">
        <v>0.17741030562527682</v>
      </c>
      <c r="AM142" s="29"/>
      <c r="AN142" s="29"/>
      <c r="AO142" s="29"/>
      <c r="AP142" s="29"/>
      <c r="AQ142" s="29"/>
      <c r="AR142" s="39"/>
      <c r="AS142" s="1"/>
      <c r="AV142" s="29"/>
      <c r="AW142" s="29"/>
      <c r="AX142" s="29"/>
      <c r="AY142" s="29"/>
      <c r="AZ142" s="29"/>
      <c r="BA142" s="29"/>
      <c r="BB142" s="29"/>
      <c r="BC142" s="29"/>
    </row>
    <row r="143" spans="1:55" ht="15" customHeight="1" x14ac:dyDescent="0.3">
      <c r="A143" s="14" t="s">
        <v>45</v>
      </c>
      <c r="B143" s="14" t="s">
        <v>12</v>
      </c>
      <c r="C143" s="14" t="s">
        <v>321</v>
      </c>
      <c r="D143" s="70">
        <v>9275</v>
      </c>
      <c r="E143" s="70">
        <v>573</v>
      </c>
      <c r="F143" s="71">
        <v>6.1778975741239889E-2</v>
      </c>
      <c r="G143" s="70">
        <v>0</v>
      </c>
      <c r="H143" s="70">
        <v>0</v>
      </c>
      <c r="I143" s="71" t="s">
        <v>297</v>
      </c>
      <c r="J143" s="70">
        <v>0</v>
      </c>
      <c r="K143" s="70">
        <v>0</v>
      </c>
      <c r="L143" s="71" t="s">
        <v>297</v>
      </c>
      <c r="M143" s="70">
        <v>0</v>
      </c>
      <c r="N143" s="70">
        <v>0</v>
      </c>
      <c r="O143" s="71" t="s">
        <v>297</v>
      </c>
      <c r="P143" s="70">
        <v>0</v>
      </c>
      <c r="Q143" s="70">
        <v>0</v>
      </c>
      <c r="R143" s="71" t="s">
        <v>297</v>
      </c>
      <c r="S143" s="70">
        <v>0</v>
      </c>
      <c r="T143" s="70">
        <v>0</v>
      </c>
      <c r="U143" s="71" t="s">
        <v>297</v>
      </c>
      <c r="V143" s="70">
        <v>0</v>
      </c>
      <c r="W143" s="70">
        <v>0</v>
      </c>
      <c r="X143" s="71" t="s">
        <v>297</v>
      </c>
      <c r="Y143" s="70">
        <v>0</v>
      </c>
      <c r="Z143" s="70">
        <v>0</v>
      </c>
      <c r="AA143" s="71" t="s">
        <v>297</v>
      </c>
      <c r="AB143" s="70">
        <v>0</v>
      </c>
      <c r="AC143" s="70">
        <v>0</v>
      </c>
      <c r="AD143" s="71" t="s">
        <v>297</v>
      </c>
      <c r="AE143" s="70">
        <v>28886</v>
      </c>
      <c r="AF143" s="70">
        <v>4182</v>
      </c>
      <c r="AG143" s="71">
        <v>0.14477601606314477</v>
      </c>
      <c r="AH143" s="70">
        <v>39819</v>
      </c>
      <c r="AI143" s="70">
        <v>7139</v>
      </c>
      <c r="AJ143" s="71">
        <v>0.1792862703734398</v>
      </c>
      <c r="AK143" s="14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</row>
    <row r="144" spans="1:55" ht="15" customHeight="1" x14ac:dyDescent="0.3">
      <c r="A144" s="14" t="s">
        <v>222</v>
      </c>
      <c r="B144" s="14" t="s">
        <v>12</v>
      </c>
      <c r="C144" s="2"/>
      <c r="D144" s="70">
        <v>48720</v>
      </c>
      <c r="E144" s="67">
        <v>2715</v>
      </c>
      <c r="F144" s="71">
        <v>5.5726600985221676E-2</v>
      </c>
      <c r="G144" s="67">
        <v>16250</v>
      </c>
      <c r="H144" s="67">
        <v>1818</v>
      </c>
      <c r="I144" s="71">
        <v>0.11187692307692308</v>
      </c>
      <c r="J144" s="70"/>
      <c r="K144" s="70"/>
      <c r="L144" s="71" t="s">
        <v>297</v>
      </c>
      <c r="M144" s="67">
        <v>79852</v>
      </c>
      <c r="N144" s="67">
        <v>8352</v>
      </c>
      <c r="O144" s="71">
        <v>0.10459349797124681</v>
      </c>
      <c r="P144" s="67">
        <v>7273</v>
      </c>
      <c r="Q144" s="67">
        <v>526</v>
      </c>
      <c r="R144" s="71">
        <v>7.2322287914203212E-2</v>
      </c>
      <c r="U144" s="71" t="s">
        <v>297</v>
      </c>
      <c r="X144" s="71" t="s">
        <v>297</v>
      </c>
      <c r="AA144" s="71" t="s">
        <v>297</v>
      </c>
      <c r="AD144" s="71" t="s">
        <v>297</v>
      </c>
      <c r="AG144" s="71" t="s">
        <v>297</v>
      </c>
      <c r="AJ144" s="71" t="s">
        <v>297</v>
      </c>
    </row>
    <row r="145" spans="1:55" ht="15" customHeight="1" x14ac:dyDescent="0.3">
      <c r="A145" s="46" t="s">
        <v>116</v>
      </c>
      <c r="B145" s="14" t="s">
        <v>12</v>
      </c>
      <c r="C145" s="14" t="s">
        <v>321</v>
      </c>
      <c r="D145" s="70">
        <v>0</v>
      </c>
      <c r="E145" s="70">
        <v>0</v>
      </c>
      <c r="F145" s="71" t="s">
        <v>297</v>
      </c>
      <c r="G145" s="70">
        <v>6747</v>
      </c>
      <c r="H145" s="70">
        <v>720</v>
      </c>
      <c r="I145" s="71">
        <v>0.10671409515340151</v>
      </c>
      <c r="J145" s="70">
        <v>5746</v>
      </c>
      <c r="K145" s="70">
        <v>280</v>
      </c>
      <c r="L145" s="71">
        <v>4.8729550991994428E-2</v>
      </c>
      <c r="M145" s="70">
        <v>8749</v>
      </c>
      <c r="N145" s="70">
        <v>863</v>
      </c>
      <c r="O145" s="71">
        <v>9.8639844553663272E-2</v>
      </c>
      <c r="P145" s="70">
        <v>1358</v>
      </c>
      <c r="Q145" s="70">
        <v>149</v>
      </c>
      <c r="R145" s="71">
        <v>0.10972017673048601</v>
      </c>
      <c r="S145" s="70">
        <v>1547</v>
      </c>
      <c r="T145" s="70">
        <v>200</v>
      </c>
      <c r="U145" s="71">
        <v>0.12928248222365871</v>
      </c>
      <c r="V145" s="70">
        <v>267</v>
      </c>
      <c r="W145" s="70">
        <v>34</v>
      </c>
      <c r="X145" s="71">
        <v>0.12734082397003746</v>
      </c>
      <c r="Y145" s="70">
        <v>208</v>
      </c>
      <c r="Z145" s="70">
        <v>22</v>
      </c>
      <c r="AA145" s="71">
        <v>0.10576923076923077</v>
      </c>
      <c r="AB145" s="70">
        <v>1527</v>
      </c>
      <c r="AC145" s="70">
        <v>237</v>
      </c>
      <c r="AD145" s="71">
        <v>0.15520628683693516</v>
      </c>
      <c r="AE145" s="70">
        <v>1573</v>
      </c>
      <c r="AF145" s="70">
        <v>261</v>
      </c>
      <c r="AG145" s="71">
        <v>0.16592498410680229</v>
      </c>
      <c r="AH145" s="70">
        <v>793</v>
      </c>
      <c r="AI145" s="70">
        <v>110</v>
      </c>
      <c r="AJ145" s="71">
        <v>0.13871374527112232</v>
      </c>
      <c r="AK145" s="14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</row>
    <row r="146" spans="1:55" ht="15" customHeight="1" x14ac:dyDescent="0.3">
      <c r="A146" s="14" t="s">
        <v>38</v>
      </c>
      <c r="B146" s="14" t="s">
        <v>12</v>
      </c>
      <c r="C146" s="14" t="s">
        <v>321</v>
      </c>
      <c r="D146" s="70">
        <v>811466</v>
      </c>
      <c r="E146" s="70">
        <v>4671</v>
      </c>
      <c r="F146" s="71">
        <v>5.7562485674076298E-3</v>
      </c>
      <c r="G146" s="70">
        <v>1084090</v>
      </c>
      <c r="H146" s="70">
        <v>7646</v>
      </c>
      <c r="I146" s="71">
        <v>7.0529199605198828E-3</v>
      </c>
      <c r="J146" s="70">
        <v>1356673</v>
      </c>
      <c r="K146" s="70">
        <v>11120</v>
      </c>
      <c r="L146" s="71">
        <v>8.1965219326985937E-3</v>
      </c>
      <c r="M146" s="70">
        <v>1129250</v>
      </c>
      <c r="N146" s="70">
        <v>9451</v>
      </c>
      <c r="O146" s="71">
        <v>8.3692716404693383E-3</v>
      </c>
      <c r="P146" s="70">
        <v>1134945</v>
      </c>
      <c r="Q146" s="70">
        <v>8756</v>
      </c>
      <c r="R146" s="71">
        <v>7.7149112952610037E-3</v>
      </c>
      <c r="S146" s="70">
        <v>2365746</v>
      </c>
      <c r="T146" s="70">
        <v>16248</v>
      </c>
      <c r="U146" s="71">
        <v>6.868023870694487E-3</v>
      </c>
      <c r="V146" s="70">
        <v>1353131</v>
      </c>
      <c r="W146" s="70">
        <v>9649</v>
      </c>
      <c r="X146" s="71">
        <v>7.1308690732826314E-3</v>
      </c>
      <c r="Y146" s="70">
        <v>323899</v>
      </c>
      <c r="Z146" s="70">
        <v>15514</v>
      </c>
      <c r="AA146" s="71">
        <v>4.7897647106042315E-2</v>
      </c>
      <c r="AB146" s="70">
        <v>1715837</v>
      </c>
      <c r="AC146" s="70">
        <v>20726</v>
      </c>
      <c r="AD146" s="71">
        <v>1.2079235964721591E-2</v>
      </c>
      <c r="AE146" s="70">
        <v>1802593</v>
      </c>
      <c r="AF146" s="70">
        <v>13272</v>
      </c>
      <c r="AG146" s="71">
        <v>7.3627269161702057E-3</v>
      </c>
      <c r="AH146" s="70">
        <v>1698034</v>
      </c>
      <c r="AI146" s="70">
        <v>13574</v>
      </c>
      <c r="AJ146" s="71">
        <v>7.9939506511648179E-3</v>
      </c>
      <c r="AK146" s="14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</row>
    <row r="147" spans="1:55" ht="15" customHeight="1" x14ac:dyDescent="0.3">
      <c r="A147" s="14" t="s">
        <v>177</v>
      </c>
      <c r="B147" s="14" t="s">
        <v>12</v>
      </c>
      <c r="C147" s="14" t="s">
        <v>321</v>
      </c>
      <c r="D147" s="70">
        <v>390</v>
      </c>
      <c r="E147" s="70">
        <v>3</v>
      </c>
      <c r="F147" s="71">
        <v>7.6923076923076927E-3</v>
      </c>
      <c r="G147" s="70">
        <v>1120</v>
      </c>
      <c r="H147" s="70">
        <v>64</v>
      </c>
      <c r="I147" s="71">
        <v>5.7142857142857141E-2</v>
      </c>
      <c r="J147" s="70">
        <v>4095</v>
      </c>
      <c r="K147" s="70">
        <v>128</v>
      </c>
      <c r="L147" s="71">
        <v>3.1257631257631258E-2</v>
      </c>
      <c r="M147" s="70">
        <v>5200</v>
      </c>
      <c r="N147" s="70">
        <v>27</v>
      </c>
      <c r="O147" s="71">
        <v>5.1923076923076922E-3</v>
      </c>
      <c r="P147" s="70">
        <v>0</v>
      </c>
      <c r="Q147" s="70">
        <v>0</v>
      </c>
      <c r="R147" s="71" t="s">
        <v>297</v>
      </c>
      <c r="S147" s="70">
        <v>19227</v>
      </c>
      <c r="T147" s="70">
        <v>678</v>
      </c>
      <c r="U147" s="71">
        <v>3.526291153066001E-2</v>
      </c>
      <c r="V147" s="70">
        <v>21301</v>
      </c>
      <c r="W147" s="70">
        <v>788</v>
      </c>
      <c r="X147" s="71">
        <v>3.6993568377071497E-2</v>
      </c>
      <c r="Y147" s="70">
        <v>20716</v>
      </c>
      <c r="Z147" s="70">
        <v>512</v>
      </c>
      <c r="AA147" s="71">
        <v>2.4715195983780653E-2</v>
      </c>
      <c r="AB147" s="70">
        <v>12382</v>
      </c>
      <c r="AC147" s="70">
        <v>553</v>
      </c>
      <c r="AD147" s="71">
        <v>4.4661605556452919E-2</v>
      </c>
      <c r="AE147" s="70">
        <v>4888</v>
      </c>
      <c r="AF147" s="70">
        <v>60</v>
      </c>
      <c r="AG147" s="71">
        <v>1.2274959083469721E-2</v>
      </c>
      <c r="AH147" s="70">
        <v>43953</v>
      </c>
      <c r="AI147" s="70">
        <v>1647</v>
      </c>
      <c r="AJ147" s="71">
        <v>3.7471844925261073E-2</v>
      </c>
      <c r="AM147" s="29"/>
      <c r="AN147" s="29"/>
      <c r="AO147" s="29"/>
      <c r="AP147" s="29"/>
      <c r="AQ147" s="29"/>
      <c r="AT147" s="38"/>
      <c r="AV147" s="29"/>
      <c r="AW147" s="29"/>
      <c r="AX147" s="29"/>
      <c r="AY147" s="29"/>
      <c r="AZ147" s="29"/>
      <c r="BA147" s="29"/>
      <c r="BB147" s="29"/>
      <c r="BC147" s="29"/>
    </row>
    <row r="148" spans="1:55" ht="15" customHeight="1" x14ac:dyDescent="0.3">
      <c r="A148" s="14" t="s">
        <v>176</v>
      </c>
      <c r="B148" s="14" t="s">
        <v>12</v>
      </c>
      <c r="C148" s="14" t="s">
        <v>321</v>
      </c>
      <c r="D148" s="70">
        <v>0</v>
      </c>
      <c r="E148" s="70">
        <v>0</v>
      </c>
      <c r="F148" s="71" t="s">
        <v>297</v>
      </c>
      <c r="G148" s="70">
        <v>0</v>
      </c>
      <c r="H148" s="70">
        <v>0</v>
      </c>
      <c r="I148" s="71" t="s">
        <v>297</v>
      </c>
      <c r="J148" s="70">
        <v>0</v>
      </c>
      <c r="K148" s="70">
        <v>0</v>
      </c>
      <c r="L148" s="71" t="s">
        <v>297</v>
      </c>
      <c r="M148" s="70">
        <v>0</v>
      </c>
      <c r="N148" s="70">
        <v>0</v>
      </c>
      <c r="O148" s="71" t="s">
        <v>297</v>
      </c>
      <c r="P148" s="70">
        <v>0</v>
      </c>
      <c r="Q148" s="70">
        <v>0</v>
      </c>
      <c r="R148" s="71" t="s">
        <v>297</v>
      </c>
      <c r="S148" s="70">
        <v>0</v>
      </c>
      <c r="T148" s="70">
        <v>0</v>
      </c>
      <c r="U148" s="71" t="s">
        <v>297</v>
      </c>
      <c r="V148" s="70">
        <v>0</v>
      </c>
      <c r="W148" s="70">
        <v>0</v>
      </c>
      <c r="X148" s="71" t="s">
        <v>297</v>
      </c>
      <c r="Y148" s="70">
        <v>0</v>
      </c>
      <c r="Z148" s="70">
        <v>0</v>
      </c>
      <c r="AA148" s="71" t="s">
        <v>297</v>
      </c>
      <c r="AB148" s="70">
        <v>0</v>
      </c>
      <c r="AC148" s="70">
        <v>0</v>
      </c>
      <c r="AD148" s="71" t="s">
        <v>297</v>
      </c>
      <c r="AE148" s="70">
        <v>17238</v>
      </c>
      <c r="AF148" s="70">
        <v>746</v>
      </c>
      <c r="AG148" s="71">
        <v>4.3276482190509342E-2</v>
      </c>
      <c r="AH148" s="70">
        <v>9620</v>
      </c>
      <c r="AI148" s="70">
        <v>264</v>
      </c>
      <c r="AJ148" s="71">
        <v>2.7442827442827444E-2</v>
      </c>
      <c r="AM148" s="29"/>
      <c r="AN148" s="29"/>
      <c r="AO148" s="29"/>
      <c r="AP148" s="29"/>
      <c r="AQ148" s="29"/>
      <c r="AT148" s="38"/>
      <c r="AV148" s="29"/>
      <c r="AW148" s="29"/>
      <c r="AX148" s="29"/>
      <c r="AY148" s="29"/>
      <c r="AZ148" s="29"/>
      <c r="BA148" s="29"/>
      <c r="BB148" s="29"/>
      <c r="BC148" s="29"/>
    </row>
    <row r="149" spans="1:55" ht="15" customHeight="1" x14ac:dyDescent="0.3">
      <c r="A149" s="14" t="s">
        <v>176</v>
      </c>
      <c r="B149" s="14" t="s">
        <v>12</v>
      </c>
      <c r="C149" s="14" t="s">
        <v>321</v>
      </c>
      <c r="D149" s="70">
        <v>124741</v>
      </c>
      <c r="E149" s="70">
        <v>1806</v>
      </c>
      <c r="F149" s="71">
        <v>1.4477998412711137E-2</v>
      </c>
      <c r="G149" s="70">
        <v>225713</v>
      </c>
      <c r="H149" s="70">
        <v>5845</v>
      </c>
      <c r="I149" s="71">
        <v>2.5895717127502625E-2</v>
      </c>
      <c r="J149" s="70">
        <v>293234</v>
      </c>
      <c r="K149" s="70">
        <v>7007</v>
      </c>
      <c r="L149" s="71">
        <v>2.3895591916353494E-2</v>
      </c>
      <c r="M149" s="70">
        <v>293864</v>
      </c>
      <c r="N149" s="70">
        <v>8397</v>
      </c>
      <c r="O149" s="71">
        <v>2.8574442599297634E-2</v>
      </c>
      <c r="P149" s="70">
        <v>360041</v>
      </c>
      <c r="Q149" s="70">
        <v>872</v>
      </c>
      <c r="R149" s="71">
        <v>2.4219463894389805E-3</v>
      </c>
      <c r="S149" s="70">
        <v>483775</v>
      </c>
      <c r="T149" s="70">
        <v>9612</v>
      </c>
      <c r="U149" s="71">
        <v>1.9868740633558989E-2</v>
      </c>
      <c r="V149" s="70">
        <v>329043</v>
      </c>
      <c r="W149" s="70">
        <v>5903</v>
      </c>
      <c r="X149" s="71">
        <v>1.7939904510960572E-2</v>
      </c>
      <c r="Y149" s="70">
        <v>0</v>
      </c>
      <c r="Z149" s="70">
        <v>0</v>
      </c>
      <c r="AA149" s="71" t="s">
        <v>297</v>
      </c>
      <c r="AB149" s="70">
        <v>0</v>
      </c>
      <c r="AC149" s="70">
        <v>0</v>
      </c>
      <c r="AD149" s="71" t="s">
        <v>297</v>
      </c>
      <c r="AE149" s="70">
        <v>0</v>
      </c>
      <c r="AF149" s="70">
        <v>0</v>
      </c>
      <c r="AG149" s="71" t="s">
        <v>297</v>
      </c>
      <c r="AH149" s="70">
        <v>0</v>
      </c>
      <c r="AI149" s="70">
        <v>0</v>
      </c>
      <c r="AJ149" s="71" t="s">
        <v>297</v>
      </c>
      <c r="AK149" s="14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</row>
    <row r="150" spans="1:55" ht="15" customHeight="1" x14ac:dyDescent="0.3">
      <c r="A150" s="14" t="s">
        <v>93</v>
      </c>
      <c r="B150" s="14" t="s">
        <v>12</v>
      </c>
      <c r="C150" s="14" t="s">
        <v>321</v>
      </c>
      <c r="D150" s="70">
        <v>0</v>
      </c>
      <c r="E150" s="70">
        <v>0</v>
      </c>
      <c r="F150" s="71" t="s">
        <v>297</v>
      </c>
      <c r="G150" s="70">
        <v>0</v>
      </c>
      <c r="H150" s="70">
        <v>0</v>
      </c>
      <c r="I150" s="71" t="s">
        <v>297</v>
      </c>
      <c r="J150" s="70">
        <v>0</v>
      </c>
      <c r="K150" s="70">
        <v>0</v>
      </c>
      <c r="L150" s="71" t="s">
        <v>297</v>
      </c>
      <c r="M150" s="70">
        <v>0</v>
      </c>
      <c r="N150" s="70">
        <v>0</v>
      </c>
      <c r="O150" s="71" t="s">
        <v>297</v>
      </c>
      <c r="P150" s="70">
        <v>0</v>
      </c>
      <c r="Q150" s="70">
        <v>0</v>
      </c>
      <c r="R150" s="71" t="s">
        <v>297</v>
      </c>
      <c r="S150" s="70">
        <v>0</v>
      </c>
      <c r="T150" s="70">
        <v>0</v>
      </c>
      <c r="U150" s="71" t="s">
        <v>297</v>
      </c>
      <c r="V150" s="70">
        <v>0</v>
      </c>
      <c r="W150" s="70">
        <v>0</v>
      </c>
      <c r="X150" s="71" t="s">
        <v>297</v>
      </c>
      <c r="Y150" s="70">
        <v>0</v>
      </c>
      <c r="Z150" s="70">
        <v>0</v>
      </c>
      <c r="AA150" s="71" t="s">
        <v>297</v>
      </c>
      <c r="AB150" s="70">
        <v>0</v>
      </c>
      <c r="AC150" s="70">
        <v>0</v>
      </c>
      <c r="AD150" s="71" t="s">
        <v>297</v>
      </c>
      <c r="AE150" s="70">
        <v>5083</v>
      </c>
      <c r="AF150" s="70">
        <v>380</v>
      </c>
      <c r="AG150" s="71">
        <v>7.4759000590202643E-2</v>
      </c>
      <c r="AH150" s="70">
        <v>5590</v>
      </c>
      <c r="AI150" s="70">
        <v>498</v>
      </c>
      <c r="AJ150" s="71">
        <v>8.9087656529517001E-2</v>
      </c>
      <c r="AM150" s="29"/>
      <c r="AN150" s="29"/>
      <c r="AO150" s="29"/>
      <c r="AP150" s="29"/>
      <c r="AQ150" s="29"/>
      <c r="AR150" s="39"/>
      <c r="AS150" s="1"/>
      <c r="AT150" s="1"/>
      <c r="AV150" s="29"/>
      <c r="AW150" s="29"/>
      <c r="AX150" s="29"/>
      <c r="AY150" s="29"/>
      <c r="AZ150" s="29"/>
      <c r="BA150" s="29"/>
      <c r="BB150" s="29"/>
      <c r="BC150" s="29"/>
    </row>
    <row r="151" spans="1:55" ht="15" customHeight="1" x14ac:dyDescent="0.3">
      <c r="A151" s="14" t="s">
        <v>93</v>
      </c>
      <c r="B151" s="14" t="s">
        <v>12</v>
      </c>
      <c r="C151" s="14" t="s">
        <v>321</v>
      </c>
      <c r="D151" s="70">
        <v>24095</v>
      </c>
      <c r="E151" s="70">
        <v>399</v>
      </c>
      <c r="F151" s="71">
        <v>1.6559452168499689E-2</v>
      </c>
      <c r="G151" s="70">
        <v>32474</v>
      </c>
      <c r="H151" s="70">
        <v>972</v>
      </c>
      <c r="I151" s="71">
        <v>2.9931637617786538E-2</v>
      </c>
      <c r="J151" s="70">
        <v>8396</v>
      </c>
      <c r="K151" s="70">
        <v>205</v>
      </c>
      <c r="L151" s="71">
        <v>2.4416388756550739E-2</v>
      </c>
      <c r="M151" s="70">
        <v>15223</v>
      </c>
      <c r="N151" s="70">
        <v>283</v>
      </c>
      <c r="O151" s="71">
        <v>1.8590291007028838E-2</v>
      </c>
      <c r="P151" s="70">
        <v>7975</v>
      </c>
      <c r="Q151" s="70">
        <v>917</v>
      </c>
      <c r="R151" s="71">
        <v>0.11498432601880877</v>
      </c>
      <c r="S151" s="70">
        <v>44050</v>
      </c>
      <c r="T151" s="70">
        <v>1859</v>
      </c>
      <c r="U151" s="71">
        <v>4.2202043132803631E-2</v>
      </c>
      <c r="V151" s="70">
        <v>16568</v>
      </c>
      <c r="W151" s="70">
        <v>763</v>
      </c>
      <c r="X151" s="71">
        <v>4.6052631578947366E-2</v>
      </c>
      <c r="Y151" s="70">
        <v>34385</v>
      </c>
      <c r="Z151" s="70">
        <v>3802</v>
      </c>
      <c r="AA151" s="71">
        <v>0.11057147011778391</v>
      </c>
      <c r="AB151" s="70">
        <v>13468</v>
      </c>
      <c r="AC151" s="70">
        <v>1109</v>
      </c>
      <c r="AD151" s="71">
        <v>8.234333234333234E-2</v>
      </c>
      <c r="AE151" s="70">
        <v>80340</v>
      </c>
      <c r="AF151" s="70">
        <v>3359</v>
      </c>
      <c r="AG151" s="71">
        <v>4.1809808314662682E-2</v>
      </c>
      <c r="AH151" s="70">
        <v>459</v>
      </c>
      <c r="AI151" s="70">
        <v>2137</v>
      </c>
      <c r="AJ151" s="71">
        <v>4.6557734204793029</v>
      </c>
      <c r="AK151" s="14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</row>
    <row r="152" spans="1:55" ht="15" customHeight="1" x14ac:dyDescent="0.3">
      <c r="A152" s="14" t="s">
        <v>69</v>
      </c>
      <c r="B152" s="14" t="s">
        <v>12</v>
      </c>
      <c r="C152" s="14" t="s">
        <v>321</v>
      </c>
      <c r="D152" s="70">
        <v>0</v>
      </c>
      <c r="E152" s="70">
        <v>0</v>
      </c>
      <c r="F152" s="71" t="s">
        <v>297</v>
      </c>
      <c r="G152" s="70">
        <v>3250</v>
      </c>
      <c r="H152" s="70">
        <v>409</v>
      </c>
      <c r="I152" s="71">
        <v>0.12584615384615386</v>
      </c>
      <c r="J152" s="70">
        <v>520</v>
      </c>
      <c r="K152" s="70">
        <v>210</v>
      </c>
      <c r="L152" s="71">
        <v>0.40384615384615385</v>
      </c>
      <c r="M152" s="70">
        <v>0</v>
      </c>
      <c r="N152" s="70">
        <v>0</v>
      </c>
      <c r="O152" s="71" t="s">
        <v>297</v>
      </c>
      <c r="P152" s="70">
        <v>0</v>
      </c>
      <c r="Q152" s="70">
        <v>0</v>
      </c>
      <c r="R152" s="71" t="s">
        <v>297</v>
      </c>
      <c r="S152" s="70">
        <v>20696</v>
      </c>
      <c r="T152" s="70">
        <v>1471</v>
      </c>
      <c r="U152" s="71">
        <v>7.1076536528797835E-2</v>
      </c>
      <c r="V152" s="70">
        <v>21976</v>
      </c>
      <c r="W152" s="70">
        <v>1357</v>
      </c>
      <c r="X152" s="71">
        <v>6.174918092464507E-2</v>
      </c>
      <c r="Y152" s="70">
        <v>22340</v>
      </c>
      <c r="Z152" s="70">
        <v>1681</v>
      </c>
      <c r="AA152" s="71">
        <v>7.5246195165622198E-2</v>
      </c>
      <c r="AB152" s="70">
        <v>5356</v>
      </c>
      <c r="AC152" s="70">
        <v>523</v>
      </c>
      <c r="AD152" s="71">
        <v>9.7647498132935023E-2</v>
      </c>
      <c r="AE152" s="70">
        <v>13923</v>
      </c>
      <c r="AF152" s="70">
        <v>1439</v>
      </c>
      <c r="AG152" s="71">
        <v>0.10335416217769158</v>
      </c>
      <c r="AH152" s="70">
        <v>16676</v>
      </c>
      <c r="AI152" s="70">
        <v>1894</v>
      </c>
      <c r="AJ152" s="71">
        <v>0.11357639721755816</v>
      </c>
      <c r="AM152" s="29"/>
      <c r="AN152" s="29"/>
      <c r="AO152" s="29"/>
      <c r="AP152" s="29"/>
      <c r="AQ152" s="29"/>
      <c r="AR152" s="39"/>
      <c r="AS152" s="1"/>
      <c r="AT152" s="1"/>
      <c r="AV152" s="29"/>
      <c r="AW152" s="29"/>
      <c r="AX152" s="29"/>
      <c r="AY152" s="29"/>
      <c r="AZ152" s="29"/>
      <c r="BA152" s="29"/>
      <c r="BB152" s="29"/>
      <c r="BC152" s="29"/>
    </row>
    <row r="153" spans="1:55" ht="15" customHeight="1" x14ac:dyDescent="0.3">
      <c r="A153" s="14" t="s">
        <v>69</v>
      </c>
      <c r="B153" s="14" t="s">
        <v>12</v>
      </c>
      <c r="C153" s="14" t="s">
        <v>321</v>
      </c>
      <c r="D153" s="70">
        <v>0</v>
      </c>
      <c r="E153" s="70">
        <v>0</v>
      </c>
      <c r="F153" s="71" t="s">
        <v>297</v>
      </c>
      <c r="G153" s="70">
        <v>4316</v>
      </c>
      <c r="H153" s="70">
        <v>543</v>
      </c>
      <c r="I153" s="71">
        <v>0.12581093605189991</v>
      </c>
      <c r="J153" s="70">
        <v>2697</v>
      </c>
      <c r="K153" s="70">
        <v>444</v>
      </c>
      <c r="L153" s="71">
        <v>0.1646273637374861</v>
      </c>
      <c r="M153" s="70">
        <v>3094</v>
      </c>
      <c r="N153" s="70">
        <v>457</v>
      </c>
      <c r="O153" s="71">
        <v>0.14770523594053006</v>
      </c>
      <c r="P153" s="70">
        <v>4413</v>
      </c>
      <c r="Q153" s="70">
        <v>774</v>
      </c>
      <c r="R153" s="71">
        <v>0.17539089055064583</v>
      </c>
      <c r="S153" s="70">
        <v>6539</v>
      </c>
      <c r="T153" s="70">
        <v>932</v>
      </c>
      <c r="U153" s="71">
        <v>0.14252943875210278</v>
      </c>
      <c r="V153" s="70">
        <v>7813</v>
      </c>
      <c r="W153" s="70">
        <v>1189</v>
      </c>
      <c r="X153" s="71">
        <v>0.15218226033533855</v>
      </c>
      <c r="Y153" s="70">
        <v>7897</v>
      </c>
      <c r="Z153" s="70">
        <v>1034</v>
      </c>
      <c r="AA153" s="71">
        <v>0.13093579840445738</v>
      </c>
      <c r="AB153" s="70">
        <v>2821</v>
      </c>
      <c r="AC153" s="70">
        <v>546</v>
      </c>
      <c r="AD153" s="71">
        <v>0.19354838709677419</v>
      </c>
      <c r="AE153" s="70">
        <v>10127</v>
      </c>
      <c r="AF153" s="70">
        <v>1619</v>
      </c>
      <c r="AG153" s="71">
        <v>0.15986965537671571</v>
      </c>
      <c r="AH153" s="70">
        <v>13208</v>
      </c>
      <c r="AI153" s="70">
        <v>2709</v>
      </c>
      <c r="AJ153" s="71">
        <v>0.20510296789824348</v>
      </c>
      <c r="AK153" s="14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</row>
    <row r="154" spans="1:55" ht="15" customHeight="1" x14ac:dyDescent="0.3">
      <c r="A154" s="46" t="s">
        <v>69</v>
      </c>
      <c r="B154" s="14" t="s">
        <v>12</v>
      </c>
      <c r="C154" s="14" t="s">
        <v>321</v>
      </c>
      <c r="D154" s="70">
        <v>0</v>
      </c>
      <c r="E154" s="70">
        <v>0</v>
      </c>
      <c r="F154" s="71" t="s">
        <v>297</v>
      </c>
      <c r="G154" s="70">
        <v>208</v>
      </c>
      <c r="H154" s="70">
        <v>58</v>
      </c>
      <c r="I154" s="71">
        <v>0.27884615384615385</v>
      </c>
      <c r="J154" s="70">
        <v>0</v>
      </c>
      <c r="K154" s="70">
        <v>0</v>
      </c>
      <c r="L154" s="71" t="s">
        <v>297</v>
      </c>
      <c r="M154" s="70">
        <v>0</v>
      </c>
      <c r="N154" s="70">
        <v>0</v>
      </c>
      <c r="O154" s="71" t="s">
        <v>297</v>
      </c>
      <c r="P154" s="70">
        <v>1001</v>
      </c>
      <c r="Q154" s="70">
        <v>132</v>
      </c>
      <c r="R154" s="71">
        <v>0.13186813186813187</v>
      </c>
      <c r="S154" s="70">
        <v>1586</v>
      </c>
      <c r="T154" s="70">
        <v>126</v>
      </c>
      <c r="U154" s="71">
        <v>7.9445145018915517E-2</v>
      </c>
      <c r="V154" s="70">
        <v>1215</v>
      </c>
      <c r="W154" s="70">
        <v>64</v>
      </c>
      <c r="X154" s="71">
        <v>5.2674897119341563E-2</v>
      </c>
      <c r="Y154" s="70">
        <v>513</v>
      </c>
      <c r="Z154" s="70">
        <v>38</v>
      </c>
      <c r="AA154" s="71">
        <v>7.407407407407407E-2</v>
      </c>
      <c r="AB154" s="70">
        <v>266</v>
      </c>
      <c r="AC154" s="70">
        <v>37</v>
      </c>
      <c r="AD154" s="71">
        <v>0.13909774436090225</v>
      </c>
      <c r="AE154" s="70">
        <v>1131</v>
      </c>
      <c r="AF154" s="70">
        <v>67</v>
      </c>
      <c r="AG154" s="71">
        <v>5.9239610963748898E-2</v>
      </c>
      <c r="AH154" s="70">
        <v>182</v>
      </c>
      <c r="AI154" s="70">
        <v>15</v>
      </c>
      <c r="AJ154" s="71">
        <v>8.2417582417582416E-2</v>
      </c>
      <c r="AK154" s="14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</row>
    <row r="155" spans="1:55" ht="15" customHeight="1" x14ac:dyDescent="0.3">
      <c r="A155" s="14" t="s">
        <v>10</v>
      </c>
      <c r="B155" s="14" t="s">
        <v>12</v>
      </c>
      <c r="C155" s="14" t="s">
        <v>321</v>
      </c>
      <c r="D155" s="70">
        <v>390</v>
      </c>
      <c r="E155" s="70">
        <v>8</v>
      </c>
      <c r="F155" s="71">
        <v>2.0512820512820513E-2</v>
      </c>
      <c r="G155" s="70">
        <v>0</v>
      </c>
      <c r="H155" s="70">
        <v>0</v>
      </c>
      <c r="I155" s="71" t="s">
        <v>297</v>
      </c>
      <c r="J155" s="70">
        <v>0</v>
      </c>
      <c r="K155" s="70">
        <v>0</v>
      </c>
      <c r="L155" s="71" t="s">
        <v>297</v>
      </c>
      <c r="M155" s="70">
        <v>0</v>
      </c>
      <c r="N155" s="70">
        <v>0</v>
      </c>
      <c r="O155" s="71" t="s">
        <v>297</v>
      </c>
      <c r="P155" s="70">
        <v>0</v>
      </c>
      <c r="Q155" s="70">
        <v>0</v>
      </c>
      <c r="R155" s="71" t="s">
        <v>297</v>
      </c>
      <c r="S155" s="70">
        <v>0</v>
      </c>
      <c r="T155" s="70">
        <v>0</v>
      </c>
      <c r="U155" s="71" t="s">
        <v>297</v>
      </c>
      <c r="V155" s="70">
        <v>0</v>
      </c>
      <c r="W155" s="70">
        <v>0</v>
      </c>
      <c r="X155" s="71" t="s">
        <v>297</v>
      </c>
      <c r="Y155" s="70">
        <v>0</v>
      </c>
      <c r="Z155" s="70">
        <v>0</v>
      </c>
      <c r="AA155" s="71" t="s">
        <v>297</v>
      </c>
      <c r="AB155" s="70">
        <v>0</v>
      </c>
      <c r="AC155" s="70">
        <v>0</v>
      </c>
      <c r="AD155" s="71" t="s">
        <v>297</v>
      </c>
      <c r="AE155" s="70">
        <v>25064</v>
      </c>
      <c r="AF155" s="70">
        <v>438</v>
      </c>
      <c r="AG155" s="71">
        <v>1.7475263325885733E-2</v>
      </c>
      <c r="AH155" s="70">
        <v>27768</v>
      </c>
      <c r="AI155" s="70">
        <v>1301</v>
      </c>
      <c r="AJ155" s="71">
        <v>4.6852492077211177E-2</v>
      </c>
      <c r="AM155" s="29"/>
      <c r="AN155" s="29"/>
      <c r="AO155" s="29"/>
      <c r="AP155" s="29"/>
      <c r="AQ155" s="29"/>
      <c r="AR155" s="39"/>
      <c r="AS155" s="1"/>
      <c r="AT155" s="1"/>
      <c r="AV155" s="29"/>
      <c r="AW155" s="29"/>
      <c r="AX155" s="29"/>
      <c r="AY155" s="29"/>
      <c r="AZ155" s="29"/>
      <c r="BA155" s="29"/>
      <c r="BB155" s="29"/>
      <c r="BC155" s="29"/>
    </row>
    <row r="156" spans="1:55" ht="15" customHeight="1" x14ac:dyDescent="0.3">
      <c r="A156" s="14" t="s">
        <v>10</v>
      </c>
      <c r="B156" s="14" t="s">
        <v>12</v>
      </c>
      <c r="C156" s="14" t="s">
        <v>321</v>
      </c>
      <c r="D156" s="70">
        <v>138372</v>
      </c>
      <c r="E156" s="70">
        <v>2005</v>
      </c>
      <c r="F156" s="71">
        <v>1.448992570751308E-2</v>
      </c>
      <c r="G156" s="70">
        <v>221423</v>
      </c>
      <c r="H156" s="70">
        <v>3616</v>
      </c>
      <c r="I156" s="71">
        <v>1.6330733482971507E-2</v>
      </c>
      <c r="J156" s="70">
        <v>370285</v>
      </c>
      <c r="K156" s="70">
        <v>5245</v>
      </c>
      <c r="L156" s="71">
        <v>1.4164764978327504E-2</v>
      </c>
      <c r="M156" s="70">
        <v>235749</v>
      </c>
      <c r="N156" s="70">
        <v>4020</v>
      </c>
      <c r="O156" s="71">
        <v>1.7052034154969906E-2</v>
      </c>
      <c r="P156" s="70">
        <v>576829</v>
      </c>
      <c r="Q156" s="70">
        <v>10187</v>
      </c>
      <c r="R156" s="71">
        <v>1.7660346480499418E-2</v>
      </c>
      <c r="S156" s="70">
        <v>408447</v>
      </c>
      <c r="T156" s="70">
        <v>6570</v>
      </c>
      <c r="U156" s="71">
        <v>1.6085318290990018E-2</v>
      </c>
      <c r="V156" s="70">
        <v>258850</v>
      </c>
      <c r="W156" s="70">
        <v>3927</v>
      </c>
      <c r="X156" s="71">
        <v>1.5170948425729186E-2</v>
      </c>
      <c r="Y156" s="70">
        <v>498404</v>
      </c>
      <c r="Z156" s="70">
        <v>8515</v>
      </c>
      <c r="AA156" s="71">
        <v>1.7084533831991718E-2</v>
      </c>
      <c r="AB156" s="70">
        <v>635583</v>
      </c>
      <c r="AC156" s="70">
        <v>11668</v>
      </c>
      <c r="AD156" s="71">
        <v>1.8357948529145681E-2</v>
      </c>
      <c r="AE156" s="70">
        <v>762060</v>
      </c>
      <c r="AF156" s="70">
        <v>12543</v>
      </c>
      <c r="AG156" s="71">
        <v>1.645933391071569E-2</v>
      </c>
      <c r="AH156" s="70">
        <v>373607</v>
      </c>
      <c r="AI156" s="70">
        <v>5990</v>
      </c>
      <c r="AJ156" s="71">
        <v>1.60328901760406E-2</v>
      </c>
      <c r="AK156" s="14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</row>
    <row r="157" spans="1:55" ht="15" customHeight="1" x14ac:dyDescent="0.3">
      <c r="A157" s="14" t="s">
        <v>50</v>
      </c>
      <c r="B157" s="14" t="s">
        <v>12</v>
      </c>
      <c r="C157" s="14" t="s">
        <v>321</v>
      </c>
      <c r="D157" s="70">
        <v>0</v>
      </c>
      <c r="E157" s="70">
        <v>0</v>
      </c>
      <c r="F157" s="71" t="s">
        <v>297</v>
      </c>
      <c r="G157" s="70">
        <v>0</v>
      </c>
      <c r="H157" s="70">
        <v>0</v>
      </c>
      <c r="I157" s="71" t="s">
        <v>297</v>
      </c>
      <c r="J157" s="70">
        <v>0</v>
      </c>
      <c r="K157" s="70">
        <v>0</v>
      </c>
      <c r="L157" s="71" t="s">
        <v>297</v>
      </c>
      <c r="M157" s="70">
        <v>0</v>
      </c>
      <c r="N157" s="70">
        <v>0</v>
      </c>
      <c r="O157" s="71" t="s">
        <v>297</v>
      </c>
      <c r="P157" s="70">
        <v>0</v>
      </c>
      <c r="Q157" s="70">
        <v>0</v>
      </c>
      <c r="R157" s="71" t="s">
        <v>297</v>
      </c>
      <c r="S157" s="70">
        <v>8729</v>
      </c>
      <c r="T157" s="70">
        <v>0</v>
      </c>
      <c r="U157" s="71">
        <v>0</v>
      </c>
      <c r="V157" s="70">
        <v>12701</v>
      </c>
      <c r="W157" s="70">
        <v>854</v>
      </c>
      <c r="X157" s="71">
        <v>6.7238800094480744E-2</v>
      </c>
      <c r="Y157" s="70">
        <v>27339</v>
      </c>
      <c r="Z157" s="70">
        <v>1685</v>
      </c>
      <c r="AA157" s="71">
        <v>6.1633563773364056E-2</v>
      </c>
      <c r="AB157" s="70">
        <v>0</v>
      </c>
      <c r="AC157" s="70">
        <v>0</v>
      </c>
      <c r="AD157" s="71" t="s">
        <v>297</v>
      </c>
      <c r="AE157" s="70">
        <v>25194</v>
      </c>
      <c r="AF157" s="70">
        <v>1207</v>
      </c>
      <c r="AG157" s="71">
        <v>4.7908232118758436E-2</v>
      </c>
      <c r="AH157" s="70">
        <v>21944</v>
      </c>
      <c r="AI157" s="70">
        <v>901</v>
      </c>
      <c r="AJ157" s="71">
        <v>4.1059059423988332E-2</v>
      </c>
      <c r="AM157" s="29"/>
      <c r="AN157" s="29"/>
      <c r="AO157" s="29"/>
      <c r="AP157" s="29"/>
      <c r="AQ157" s="29"/>
      <c r="AR157" s="39"/>
      <c r="AS157" s="1"/>
      <c r="AT157" s="1"/>
      <c r="AV157" s="29"/>
      <c r="AW157" s="29"/>
      <c r="AX157" s="29"/>
      <c r="AY157" s="29"/>
      <c r="AZ157" s="29"/>
      <c r="BA157" s="29"/>
      <c r="BB157" s="29"/>
      <c r="BC157" s="29"/>
    </row>
    <row r="158" spans="1:55" ht="15" customHeight="1" x14ac:dyDescent="0.3">
      <c r="A158" s="14" t="s">
        <v>43</v>
      </c>
      <c r="B158" s="14" t="s">
        <v>12</v>
      </c>
      <c r="C158" s="14" t="s">
        <v>321</v>
      </c>
      <c r="D158" s="70">
        <v>0</v>
      </c>
      <c r="E158" s="70">
        <v>0</v>
      </c>
      <c r="F158" s="71" t="s">
        <v>297</v>
      </c>
      <c r="G158" s="70">
        <v>25266</v>
      </c>
      <c r="H158" s="70">
        <v>2590</v>
      </c>
      <c r="I158" s="71">
        <v>0.10250930103696668</v>
      </c>
      <c r="J158" s="70">
        <v>38272</v>
      </c>
      <c r="K158" s="70">
        <v>2511</v>
      </c>
      <c r="L158" s="71">
        <v>6.5609322742474913E-2</v>
      </c>
      <c r="M158" s="70">
        <v>49516</v>
      </c>
      <c r="N158" s="70">
        <v>2644</v>
      </c>
      <c r="O158" s="71">
        <v>5.3396881815978674E-2</v>
      </c>
      <c r="P158" s="70">
        <v>58779</v>
      </c>
      <c r="Q158" s="70">
        <v>3784</v>
      </c>
      <c r="R158" s="71">
        <v>6.437673318702257E-2</v>
      </c>
      <c r="S158" s="70">
        <v>91273</v>
      </c>
      <c r="T158" s="70">
        <v>4512</v>
      </c>
      <c r="U158" s="71">
        <v>4.943411523670746E-2</v>
      </c>
      <c r="V158" s="70">
        <v>67340</v>
      </c>
      <c r="W158" s="70">
        <v>4928</v>
      </c>
      <c r="X158" s="71">
        <v>7.3180873180873185E-2</v>
      </c>
      <c r="Y158" s="70">
        <v>99444</v>
      </c>
      <c r="Z158" s="70">
        <v>4543</v>
      </c>
      <c r="AA158" s="71">
        <v>4.5684003056996901E-2</v>
      </c>
      <c r="AB158" s="70">
        <v>0</v>
      </c>
      <c r="AC158" s="70">
        <v>0</v>
      </c>
      <c r="AD158" s="71" t="s">
        <v>297</v>
      </c>
      <c r="AE158" s="70">
        <v>141933</v>
      </c>
      <c r="AF158" s="70">
        <v>8914</v>
      </c>
      <c r="AG158" s="71">
        <v>6.2804280893097447E-2</v>
      </c>
      <c r="AH158" s="70">
        <v>91676</v>
      </c>
      <c r="AI158" s="70">
        <v>6231</v>
      </c>
      <c r="AJ158" s="71">
        <v>6.7967625114533789E-2</v>
      </c>
      <c r="AK158" s="14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</row>
    <row r="159" spans="1:55" ht="15" customHeight="1" x14ac:dyDescent="0.3">
      <c r="A159" s="46" t="s">
        <v>43</v>
      </c>
      <c r="B159" s="14" t="s">
        <v>12</v>
      </c>
      <c r="C159" s="14" t="s">
        <v>321</v>
      </c>
      <c r="D159" s="70">
        <v>0</v>
      </c>
      <c r="E159" s="70">
        <v>0</v>
      </c>
      <c r="F159" s="71" t="s">
        <v>297</v>
      </c>
      <c r="G159" s="70">
        <v>2399</v>
      </c>
      <c r="H159" s="70">
        <v>400</v>
      </c>
      <c r="I159" s="71">
        <v>0.16673614005835766</v>
      </c>
      <c r="J159" s="70">
        <v>1976</v>
      </c>
      <c r="K159" s="70">
        <v>463</v>
      </c>
      <c r="L159" s="71">
        <v>0.23431174089068826</v>
      </c>
      <c r="M159" s="70">
        <v>3172</v>
      </c>
      <c r="N159" s="70">
        <v>440</v>
      </c>
      <c r="O159" s="71">
        <v>0.13871374527112232</v>
      </c>
      <c r="P159" s="70">
        <v>1833</v>
      </c>
      <c r="Q159" s="70">
        <v>362</v>
      </c>
      <c r="R159" s="71">
        <v>0.19749045280960176</v>
      </c>
      <c r="S159" s="70">
        <v>1469</v>
      </c>
      <c r="T159" s="70">
        <v>408</v>
      </c>
      <c r="U159" s="71">
        <v>0.27773995915588834</v>
      </c>
      <c r="V159" s="70">
        <v>3198</v>
      </c>
      <c r="W159" s="70">
        <v>805</v>
      </c>
      <c r="X159" s="71">
        <v>0.25171982489055661</v>
      </c>
      <c r="Y159" s="70">
        <v>2528</v>
      </c>
      <c r="Z159" s="70">
        <v>320</v>
      </c>
      <c r="AA159" s="71">
        <v>0.12658227848101267</v>
      </c>
      <c r="AB159" s="70">
        <v>0</v>
      </c>
      <c r="AC159" s="70">
        <v>0</v>
      </c>
      <c r="AD159" s="71" t="s">
        <v>297</v>
      </c>
      <c r="AE159" s="70">
        <v>2522</v>
      </c>
      <c r="AF159" s="70">
        <v>488</v>
      </c>
      <c r="AG159" s="71">
        <v>0.19349722442505948</v>
      </c>
      <c r="AH159" s="70">
        <v>2143</v>
      </c>
      <c r="AI159" s="70">
        <v>501</v>
      </c>
      <c r="AJ159" s="71">
        <v>0.23378441437237518</v>
      </c>
      <c r="AK159" s="14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</row>
    <row r="160" spans="1:55" ht="15" customHeight="1" x14ac:dyDescent="0.3">
      <c r="A160" s="14" t="s">
        <v>72</v>
      </c>
      <c r="B160" s="14" t="s">
        <v>12</v>
      </c>
      <c r="C160" s="14" t="s">
        <v>321</v>
      </c>
      <c r="D160" s="70">
        <v>0</v>
      </c>
      <c r="E160" s="70">
        <v>0</v>
      </c>
      <c r="F160" s="71" t="s">
        <v>297</v>
      </c>
      <c r="G160" s="70">
        <v>0</v>
      </c>
      <c r="H160" s="70">
        <v>0</v>
      </c>
      <c r="I160" s="71" t="s">
        <v>297</v>
      </c>
      <c r="J160" s="70">
        <v>0</v>
      </c>
      <c r="K160" s="70">
        <v>0</v>
      </c>
      <c r="L160" s="71" t="s">
        <v>297</v>
      </c>
      <c r="M160" s="70">
        <v>0</v>
      </c>
      <c r="N160" s="70">
        <v>0</v>
      </c>
      <c r="O160" s="71" t="s">
        <v>297</v>
      </c>
      <c r="P160" s="70">
        <v>0</v>
      </c>
      <c r="Q160" s="70">
        <v>0</v>
      </c>
      <c r="R160" s="71" t="s">
        <v>297</v>
      </c>
      <c r="S160" s="70">
        <v>520</v>
      </c>
      <c r="T160" s="70">
        <v>9</v>
      </c>
      <c r="U160" s="71">
        <v>1.7307692307692309E-2</v>
      </c>
      <c r="V160" s="70">
        <v>0</v>
      </c>
      <c r="W160" s="70">
        <v>0</v>
      </c>
      <c r="X160" s="71" t="s">
        <v>297</v>
      </c>
      <c r="Y160" s="70">
        <v>247</v>
      </c>
      <c r="Z160" s="70">
        <v>2</v>
      </c>
      <c r="AA160" s="71">
        <v>8.0971659919028341E-3</v>
      </c>
      <c r="AB160" s="70">
        <v>36056</v>
      </c>
      <c r="AC160" s="70">
        <v>43</v>
      </c>
      <c r="AD160" s="71">
        <v>1.1925893055247394E-3</v>
      </c>
      <c r="AE160" s="70">
        <v>0</v>
      </c>
      <c r="AF160" s="70">
        <v>42</v>
      </c>
      <c r="AG160" s="71" t="s">
        <v>297</v>
      </c>
      <c r="AH160" s="70">
        <v>429</v>
      </c>
      <c r="AI160" s="70">
        <v>10</v>
      </c>
      <c r="AJ160" s="71">
        <v>2.3310023310023312E-2</v>
      </c>
      <c r="AM160" s="29"/>
      <c r="AN160" s="29"/>
      <c r="AO160" s="29"/>
      <c r="AP160" s="29"/>
      <c r="AQ160" s="29"/>
      <c r="AR160" s="39"/>
      <c r="AS160" s="1"/>
      <c r="AT160" s="1"/>
      <c r="AV160" s="29"/>
      <c r="AW160" s="29"/>
      <c r="AX160" s="29"/>
      <c r="AY160" s="29"/>
      <c r="AZ160" s="29"/>
      <c r="BA160" s="29"/>
      <c r="BB160" s="29"/>
      <c r="BC160" s="29"/>
    </row>
    <row r="161" spans="1:55" ht="15" customHeight="1" x14ac:dyDescent="0.3">
      <c r="A161" s="14" t="s">
        <v>72</v>
      </c>
      <c r="B161" s="14" t="s">
        <v>12</v>
      </c>
      <c r="C161" s="14" t="s">
        <v>321</v>
      </c>
      <c r="D161" s="70">
        <v>2861488</v>
      </c>
      <c r="E161" s="70">
        <v>14375</v>
      </c>
      <c r="F161" s="71">
        <v>5.0236100937693954E-3</v>
      </c>
      <c r="G161" s="70">
        <v>4007985</v>
      </c>
      <c r="H161" s="70">
        <v>19619</v>
      </c>
      <c r="I161" s="71">
        <v>4.8949783993702568E-3</v>
      </c>
      <c r="J161" s="70">
        <v>6016933</v>
      </c>
      <c r="K161" s="70">
        <v>26379</v>
      </c>
      <c r="L161" s="71">
        <v>4.3841272621782564E-3</v>
      </c>
      <c r="M161" s="70">
        <v>5345198</v>
      </c>
      <c r="N161" s="70">
        <v>25025</v>
      </c>
      <c r="O161" s="71">
        <v>4.6817723122698166E-3</v>
      </c>
      <c r="P161" s="70">
        <v>8236156</v>
      </c>
      <c r="Q161" s="70">
        <v>37799</v>
      </c>
      <c r="R161" s="71">
        <v>4.5893982581194431E-3</v>
      </c>
      <c r="S161" s="70">
        <v>2892175</v>
      </c>
      <c r="T161" s="70">
        <v>13902</v>
      </c>
      <c r="U161" s="71">
        <v>4.8067630762315561E-3</v>
      </c>
      <c r="V161" s="70">
        <v>5076058</v>
      </c>
      <c r="W161" s="70">
        <v>24814</v>
      </c>
      <c r="X161" s="71">
        <v>4.888439020988334E-3</v>
      </c>
      <c r="Y161" s="70">
        <v>9319251</v>
      </c>
      <c r="Z161" s="70">
        <v>43622</v>
      </c>
      <c r="AA161" s="71">
        <v>4.6808482784721651E-3</v>
      </c>
      <c r="AB161" s="70">
        <v>6604006</v>
      </c>
      <c r="AC161" s="70">
        <v>28999</v>
      </c>
      <c r="AD161" s="71">
        <v>4.3911226004337365E-3</v>
      </c>
      <c r="AE161" s="70">
        <v>9014317</v>
      </c>
      <c r="AF161" s="70">
        <v>46294</v>
      </c>
      <c r="AG161" s="71">
        <v>5.1356081664312445E-3</v>
      </c>
      <c r="AH161" s="70">
        <v>9217260</v>
      </c>
      <c r="AI161" s="70">
        <v>49335</v>
      </c>
      <c r="AJ161" s="71">
        <v>5.3524583227553529E-3</v>
      </c>
      <c r="AK161" s="14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</row>
    <row r="162" spans="1:55" ht="15" customHeight="1" x14ac:dyDescent="0.3">
      <c r="A162" s="14" t="s">
        <v>247</v>
      </c>
      <c r="B162" s="14" t="s">
        <v>12</v>
      </c>
      <c r="C162" s="14" t="s">
        <v>321</v>
      </c>
      <c r="D162" s="70">
        <v>41528</v>
      </c>
      <c r="E162" s="70">
        <v>3281</v>
      </c>
      <c r="F162" s="71">
        <v>7.9006935079946064E-2</v>
      </c>
      <c r="G162" s="70">
        <v>0</v>
      </c>
      <c r="H162" s="70">
        <v>0</v>
      </c>
      <c r="I162" s="71" t="s">
        <v>297</v>
      </c>
      <c r="J162" s="70">
        <v>0</v>
      </c>
      <c r="K162" s="70">
        <v>0</v>
      </c>
      <c r="L162" s="71" t="s">
        <v>297</v>
      </c>
      <c r="M162" s="70">
        <v>0</v>
      </c>
      <c r="N162" s="70">
        <v>0</v>
      </c>
      <c r="O162" s="71" t="s">
        <v>297</v>
      </c>
      <c r="P162" s="70">
        <v>0</v>
      </c>
      <c r="Q162" s="70">
        <v>0</v>
      </c>
      <c r="R162" s="71" t="s">
        <v>297</v>
      </c>
      <c r="S162" s="70">
        <v>0</v>
      </c>
      <c r="T162" s="70">
        <v>0</v>
      </c>
      <c r="U162" s="71" t="s">
        <v>297</v>
      </c>
      <c r="V162" s="70">
        <v>0</v>
      </c>
      <c r="W162" s="70">
        <v>0</v>
      </c>
      <c r="X162" s="71" t="s">
        <v>297</v>
      </c>
      <c r="Y162" s="70">
        <v>0</v>
      </c>
      <c r="Z162" s="70">
        <v>0</v>
      </c>
      <c r="AA162" s="71" t="s">
        <v>297</v>
      </c>
      <c r="AB162" s="70">
        <v>0</v>
      </c>
      <c r="AC162" s="70">
        <v>0</v>
      </c>
      <c r="AD162" s="71" t="s">
        <v>297</v>
      </c>
      <c r="AE162" s="70">
        <v>0</v>
      </c>
      <c r="AF162" s="70">
        <v>0</v>
      </c>
      <c r="AG162" s="71" t="s">
        <v>297</v>
      </c>
      <c r="AH162" s="70">
        <v>0</v>
      </c>
      <c r="AI162" s="70">
        <v>0</v>
      </c>
      <c r="AJ162" s="71" t="s">
        <v>297</v>
      </c>
      <c r="AM162" s="29"/>
      <c r="AN162" s="29"/>
      <c r="AO162" s="29"/>
      <c r="AP162" s="29"/>
      <c r="AQ162" s="29"/>
      <c r="AR162" s="39"/>
      <c r="AS162" s="1"/>
      <c r="AT162" s="1"/>
      <c r="AV162" s="29"/>
      <c r="AW162" s="29"/>
      <c r="AX162" s="29"/>
      <c r="AY162" s="29"/>
      <c r="AZ162" s="29"/>
      <c r="BA162" s="29"/>
      <c r="BB162" s="29"/>
      <c r="BC162" s="29"/>
    </row>
    <row r="163" spans="1:55" ht="15" customHeight="1" x14ac:dyDescent="0.3">
      <c r="A163" s="46" t="s">
        <v>247</v>
      </c>
      <c r="B163" s="14" t="s">
        <v>12</v>
      </c>
      <c r="C163" s="14" t="s">
        <v>321</v>
      </c>
      <c r="D163" s="70">
        <v>1185769</v>
      </c>
      <c r="E163" s="70">
        <v>65521</v>
      </c>
      <c r="F163" s="71">
        <v>5.5256124928211144E-2</v>
      </c>
      <c r="G163" s="70">
        <v>0</v>
      </c>
      <c r="H163" s="70">
        <v>0</v>
      </c>
      <c r="I163" s="71" t="s">
        <v>297</v>
      </c>
      <c r="J163" s="70">
        <v>0</v>
      </c>
      <c r="K163" s="70">
        <v>0</v>
      </c>
      <c r="L163" s="71" t="s">
        <v>297</v>
      </c>
      <c r="M163" s="70">
        <v>0</v>
      </c>
      <c r="N163" s="70">
        <v>0</v>
      </c>
      <c r="O163" s="71" t="s">
        <v>297</v>
      </c>
      <c r="P163" s="70">
        <v>0</v>
      </c>
      <c r="Q163" s="70">
        <v>0</v>
      </c>
      <c r="R163" s="71" t="s">
        <v>297</v>
      </c>
      <c r="S163" s="70">
        <v>0</v>
      </c>
      <c r="T163" s="70">
        <v>0</v>
      </c>
      <c r="U163" s="71" t="s">
        <v>297</v>
      </c>
      <c r="V163" s="70">
        <v>0</v>
      </c>
      <c r="W163" s="70">
        <v>0</v>
      </c>
      <c r="X163" s="71" t="s">
        <v>297</v>
      </c>
      <c r="Y163" s="70">
        <v>0</v>
      </c>
      <c r="Z163" s="70">
        <v>0</v>
      </c>
      <c r="AA163" s="71" t="s">
        <v>297</v>
      </c>
      <c r="AB163" s="70">
        <v>0</v>
      </c>
      <c r="AC163" s="70">
        <v>0</v>
      </c>
      <c r="AD163" s="71" t="s">
        <v>297</v>
      </c>
      <c r="AE163" s="70">
        <v>0</v>
      </c>
      <c r="AF163" s="70">
        <v>0</v>
      </c>
      <c r="AG163" s="71" t="s">
        <v>297</v>
      </c>
      <c r="AH163" s="70">
        <v>0</v>
      </c>
      <c r="AI163" s="70">
        <v>0</v>
      </c>
      <c r="AJ163" s="71" t="s">
        <v>297</v>
      </c>
      <c r="AK163" s="14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</row>
    <row r="164" spans="1:55" ht="15" customHeight="1" x14ac:dyDescent="0.3">
      <c r="A164" s="46" t="s">
        <v>247</v>
      </c>
      <c r="B164" s="14" t="s">
        <v>12</v>
      </c>
      <c r="C164" s="14" t="s">
        <v>321</v>
      </c>
      <c r="D164" s="70">
        <v>3581</v>
      </c>
      <c r="E164" s="70">
        <v>284</v>
      </c>
      <c r="F164" s="71">
        <v>7.9307456017872105E-2</v>
      </c>
      <c r="G164" s="70">
        <v>0</v>
      </c>
      <c r="H164" s="70">
        <v>0</v>
      </c>
      <c r="I164" s="71" t="s">
        <v>297</v>
      </c>
      <c r="J164" s="70">
        <v>0</v>
      </c>
      <c r="K164" s="70">
        <v>0</v>
      </c>
      <c r="L164" s="71" t="s">
        <v>297</v>
      </c>
      <c r="M164" s="70">
        <v>0</v>
      </c>
      <c r="N164" s="70">
        <v>0</v>
      </c>
      <c r="O164" s="71" t="s">
        <v>297</v>
      </c>
      <c r="P164" s="70">
        <v>0</v>
      </c>
      <c r="Q164" s="70">
        <v>0</v>
      </c>
      <c r="R164" s="71" t="s">
        <v>297</v>
      </c>
      <c r="S164" s="70">
        <v>0</v>
      </c>
      <c r="T164" s="70">
        <v>0</v>
      </c>
      <c r="U164" s="71" t="s">
        <v>297</v>
      </c>
      <c r="V164" s="70">
        <v>0</v>
      </c>
      <c r="W164" s="70">
        <v>0</v>
      </c>
      <c r="X164" s="71" t="s">
        <v>297</v>
      </c>
      <c r="Y164" s="70">
        <v>0</v>
      </c>
      <c r="Z164" s="70">
        <v>0</v>
      </c>
      <c r="AA164" s="71" t="s">
        <v>297</v>
      </c>
      <c r="AB164" s="70">
        <v>0</v>
      </c>
      <c r="AC164" s="70">
        <v>0</v>
      </c>
      <c r="AD164" s="71" t="s">
        <v>297</v>
      </c>
      <c r="AE164" s="70">
        <v>0</v>
      </c>
      <c r="AF164" s="70">
        <v>0</v>
      </c>
      <c r="AG164" s="71" t="s">
        <v>297</v>
      </c>
      <c r="AH164" s="70">
        <v>0</v>
      </c>
      <c r="AI164" s="70">
        <v>0</v>
      </c>
      <c r="AJ164" s="71" t="s">
        <v>297</v>
      </c>
      <c r="AK164" s="14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</row>
    <row r="165" spans="1:55" ht="15" customHeight="1" x14ac:dyDescent="0.3">
      <c r="A165" s="46" t="s">
        <v>248</v>
      </c>
      <c r="B165" s="14" t="s">
        <v>12</v>
      </c>
      <c r="C165" s="14" t="s">
        <v>321</v>
      </c>
      <c r="D165" s="70">
        <v>1436</v>
      </c>
      <c r="E165" s="70">
        <v>997</v>
      </c>
      <c r="F165" s="71">
        <v>0.69428969359331472</v>
      </c>
      <c r="G165" s="70">
        <v>0</v>
      </c>
      <c r="H165" s="70">
        <v>0</v>
      </c>
      <c r="I165" s="71" t="s">
        <v>297</v>
      </c>
      <c r="J165" s="70">
        <v>0</v>
      </c>
      <c r="K165" s="70">
        <v>0</v>
      </c>
      <c r="L165" s="71" t="s">
        <v>297</v>
      </c>
      <c r="M165" s="70">
        <v>0</v>
      </c>
      <c r="N165" s="70">
        <v>0</v>
      </c>
      <c r="O165" s="71" t="s">
        <v>297</v>
      </c>
      <c r="P165" s="70">
        <v>0</v>
      </c>
      <c r="Q165" s="70">
        <v>0</v>
      </c>
      <c r="R165" s="71" t="s">
        <v>297</v>
      </c>
      <c r="S165" s="70">
        <v>0</v>
      </c>
      <c r="T165" s="70">
        <v>0</v>
      </c>
      <c r="U165" s="71" t="s">
        <v>297</v>
      </c>
      <c r="V165" s="70">
        <v>0</v>
      </c>
      <c r="W165" s="70">
        <v>0</v>
      </c>
      <c r="X165" s="71" t="s">
        <v>297</v>
      </c>
      <c r="Y165" s="70">
        <v>0</v>
      </c>
      <c r="Z165" s="70">
        <v>0</v>
      </c>
      <c r="AA165" s="71" t="s">
        <v>297</v>
      </c>
      <c r="AB165" s="70">
        <v>0</v>
      </c>
      <c r="AC165" s="70">
        <v>0</v>
      </c>
      <c r="AD165" s="71" t="s">
        <v>297</v>
      </c>
      <c r="AE165" s="70">
        <v>0</v>
      </c>
      <c r="AF165" s="70">
        <v>0</v>
      </c>
      <c r="AG165" s="71" t="s">
        <v>297</v>
      </c>
      <c r="AH165" s="70">
        <v>0</v>
      </c>
      <c r="AI165" s="70">
        <v>0</v>
      </c>
      <c r="AJ165" s="71" t="s">
        <v>297</v>
      </c>
      <c r="AK165" s="14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</row>
    <row r="166" spans="1:55" ht="15" customHeight="1" x14ac:dyDescent="0.3">
      <c r="A166" s="46" t="s">
        <v>248</v>
      </c>
      <c r="B166" s="14" t="s">
        <v>12</v>
      </c>
      <c r="C166" s="14" t="s">
        <v>321</v>
      </c>
      <c r="D166" s="70">
        <v>26</v>
      </c>
      <c r="E166" s="70">
        <v>28</v>
      </c>
      <c r="F166" s="71">
        <v>1.0769230769230769</v>
      </c>
      <c r="G166" s="70">
        <v>0</v>
      </c>
      <c r="H166" s="70">
        <v>0</v>
      </c>
      <c r="I166" s="71" t="s">
        <v>297</v>
      </c>
      <c r="J166" s="70">
        <v>0</v>
      </c>
      <c r="K166" s="70">
        <v>0</v>
      </c>
      <c r="L166" s="71" t="s">
        <v>297</v>
      </c>
      <c r="M166" s="70">
        <v>0</v>
      </c>
      <c r="N166" s="70">
        <v>0</v>
      </c>
      <c r="O166" s="71" t="s">
        <v>297</v>
      </c>
      <c r="P166" s="70">
        <v>0</v>
      </c>
      <c r="Q166" s="70">
        <v>0</v>
      </c>
      <c r="R166" s="71" t="s">
        <v>297</v>
      </c>
      <c r="S166" s="70">
        <v>0</v>
      </c>
      <c r="T166" s="70">
        <v>0</v>
      </c>
      <c r="U166" s="71" t="s">
        <v>297</v>
      </c>
      <c r="V166" s="70">
        <v>0</v>
      </c>
      <c r="W166" s="70">
        <v>0</v>
      </c>
      <c r="X166" s="71" t="s">
        <v>297</v>
      </c>
      <c r="Y166" s="70">
        <v>0</v>
      </c>
      <c r="Z166" s="70">
        <v>0</v>
      </c>
      <c r="AA166" s="71" t="s">
        <v>297</v>
      </c>
      <c r="AB166" s="70">
        <v>0</v>
      </c>
      <c r="AC166" s="70">
        <v>0</v>
      </c>
      <c r="AD166" s="71" t="s">
        <v>297</v>
      </c>
      <c r="AE166" s="70">
        <v>0</v>
      </c>
      <c r="AF166" s="70">
        <v>0</v>
      </c>
      <c r="AG166" s="71" t="s">
        <v>297</v>
      </c>
      <c r="AH166" s="70">
        <v>0</v>
      </c>
      <c r="AI166" s="70">
        <v>0</v>
      </c>
      <c r="AJ166" s="71" t="s">
        <v>297</v>
      </c>
      <c r="AK166" s="14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</row>
    <row r="167" spans="1:55" ht="15" customHeight="1" x14ac:dyDescent="0.3">
      <c r="A167" s="14" t="s">
        <v>249</v>
      </c>
      <c r="B167" s="14" t="s">
        <v>12</v>
      </c>
      <c r="C167" s="14" t="s">
        <v>321</v>
      </c>
      <c r="D167" s="70">
        <v>591</v>
      </c>
      <c r="E167" s="70">
        <v>109</v>
      </c>
      <c r="F167" s="71">
        <v>0.18443316412859559</v>
      </c>
      <c r="G167" s="70">
        <v>0</v>
      </c>
      <c r="H167" s="70">
        <v>0</v>
      </c>
      <c r="I167" s="71" t="s">
        <v>297</v>
      </c>
      <c r="J167" s="70">
        <v>0</v>
      </c>
      <c r="K167" s="70">
        <v>0</v>
      </c>
      <c r="L167" s="71" t="s">
        <v>297</v>
      </c>
      <c r="M167" s="70">
        <v>0</v>
      </c>
      <c r="N167" s="70">
        <v>0</v>
      </c>
      <c r="O167" s="71" t="s">
        <v>297</v>
      </c>
      <c r="P167" s="70">
        <v>0</v>
      </c>
      <c r="Q167" s="70">
        <v>0</v>
      </c>
      <c r="R167" s="71" t="s">
        <v>297</v>
      </c>
      <c r="S167" s="70">
        <v>0</v>
      </c>
      <c r="T167" s="70">
        <v>0</v>
      </c>
      <c r="U167" s="71" t="s">
        <v>297</v>
      </c>
      <c r="V167" s="70">
        <v>0</v>
      </c>
      <c r="W167" s="70">
        <v>0</v>
      </c>
      <c r="X167" s="71" t="s">
        <v>297</v>
      </c>
      <c r="Y167" s="70">
        <v>0</v>
      </c>
      <c r="Z167" s="70">
        <v>0</v>
      </c>
      <c r="AA167" s="71" t="s">
        <v>297</v>
      </c>
      <c r="AB167" s="70">
        <v>0</v>
      </c>
      <c r="AC167" s="70">
        <v>0</v>
      </c>
      <c r="AD167" s="71" t="s">
        <v>297</v>
      </c>
      <c r="AE167" s="70">
        <v>0</v>
      </c>
      <c r="AF167" s="70">
        <v>0</v>
      </c>
      <c r="AG167" s="71" t="s">
        <v>297</v>
      </c>
      <c r="AH167" s="70">
        <v>0</v>
      </c>
      <c r="AI167" s="70">
        <v>0</v>
      </c>
      <c r="AJ167" s="71" t="s">
        <v>297</v>
      </c>
      <c r="AM167" s="29"/>
      <c r="AN167" s="29"/>
      <c r="AO167" s="29"/>
      <c r="AP167" s="29"/>
      <c r="AQ167" s="29"/>
      <c r="AR167" s="39"/>
      <c r="AS167" s="1"/>
      <c r="AT167" s="1"/>
      <c r="AV167" s="29"/>
      <c r="AW167" s="29"/>
      <c r="AX167" s="29"/>
      <c r="AY167" s="29"/>
      <c r="AZ167" s="29"/>
      <c r="BA167" s="29"/>
      <c r="BB167" s="29"/>
      <c r="BC167" s="29"/>
    </row>
    <row r="168" spans="1:55" ht="15" customHeight="1" x14ac:dyDescent="0.3">
      <c r="A168" s="46" t="s">
        <v>249</v>
      </c>
      <c r="B168" s="14" t="s">
        <v>12</v>
      </c>
      <c r="C168" s="14" t="s">
        <v>321</v>
      </c>
      <c r="D168" s="70">
        <v>8723</v>
      </c>
      <c r="E168" s="70">
        <v>2990</v>
      </c>
      <c r="F168" s="71">
        <v>0.34277198211624443</v>
      </c>
      <c r="G168" s="70">
        <v>0</v>
      </c>
      <c r="H168" s="70">
        <v>0</v>
      </c>
      <c r="I168" s="71" t="s">
        <v>297</v>
      </c>
      <c r="J168" s="70">
        <v>0</v>
      </c>
      <c r="K168" s="70">
        <v>0</v>
      </c>
      <c r="L168" s="71" t="s">
        <v>297</v>
      </c>
      <c r="M168" s="70">
        <v>0</v>
      </c>
      <c r="N168" s="70">
        <v>0</v>
      </c>
      <c r="O168" s="71" t="s">
        <v>297</v>
      </c>
      <c r="P168" s="70">
        <v>0</v>
      </c>
      <c r="Q168" s="70">
        <v>0</v>
      </c>
      <c r="R168" s="71" t="s">
        <v>297</v>
      </c>
      <c r="S168" s="70">
        <v>0</v>
      </c>
      <c r="T168" s="70">
        <v>0</v>
      </c>
      <c r="U168" s="71" t="s">
        <v>297</v>
      </c>
      <c r="V168" s="70">
        <v>0</v>
      </c>
      <c r="W168" s="70">
        <v>0</v>
      </c>
      <c r="X168" s="71" t="s">
        <v>297</v>
      </c>
      <c r="Y168" s="70">
        <v>0</v>
      </c>
      <c r="Z168" s="70">
        <v>0</v>
      </c>
      <c r="AA168" s="71" t="s">
        <v>297</v>
      </c>
      <c r="AB168" s="70">
        <v>0</v>
      </c>
      <c r="AC168" s="70">
        <v>0</v>
      </c>
      <c r="AD168" s="71" t="s">
        <v>297</v>
      </c>
      <c r="AE168" s="70">
        <v>0</v>
      </c>
      <c r="AF168" s="70">
        <v>0</v>
      </c>
      <c r="AG168" s="71" t="s">
        <v>297</v>
      </c>
      <c r="AH168" s="70">
        <v>0</v>
      </c>
      <c r="AI168" s="70">
        <v>0</v>
      </c>
      <c r="AJ168" s="71" t="s">
        <v>297</v>
      </c>
      <c r="AK168" s="14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</row>
    <row r="169" spans="1:55" ht="15" customHeight="1" x14ac:dyDescent="0.3">
      <c r="A169" s="46" t="s">
        <v>249</v>
      </c>
      <c r="B169" s="14" t="s">
        <v>12</v>
      </c>
      <c r="C169" s="14" t="s">
        <v>321</v>
      </c>
      <c r="D169" s="70">
        <v>12356</v>
      </c>
      <c r="E169" s="70">
        <v>448</v>
      </c>
      <c r="F169" s="71">
        <v>3.6257688572353515E-2</v>
      </c>
      <c r="G169" s="70">
        <v>0</v>
      </c>
      <c r="H169" s="70">
        <v>0</v>
      </c>
      <c r="I169" s="71" t="s">
        <v>297</v>
      </c>
      <c r="J169" s="70">
        <v>0</v>
      </c>
      <c r="K169" s="70">
        <v>0</v>
      </c>
      <c r="L169" s="71" t="s">
        <v>297</v>
      </c>
      <c r="M169" s="70">
        <v>0</v>
      </c>
      <c r="N169" s="70">
        <v>0</v>
      </c>
      <c r="O169" s="71" t="s">
        <v>297</v>
      </c>
      <c r="P169" s="70">
        <v>0</v>
      </c>
      <c r="Q169" s="70">
        <v>0</v>
      </c>
      <c r="R169" s="71" t="s">
        <v>297</v>
      </c>
      <c r="S169" s="70">
        <v>0</v>
      </c>
      <c r="T169" s="70">
        <v>0</v>
      </c>
      <c r="U169" s="71" t="s">
        <v>297</v>
      </c>
      <c r="V169" s="70">
        <v>0</v>
      </c>
      <c r="W169" s="70">
        <v>0</v>
      </c>
      <c r="X169" s="71" t="s">
        <v>297</v>
      </c>
      <c r="Y169" s="70">
        <v>0</v>
      </c>
      <c r="Z169" s="70">
        <v>0</v>
      </c>
      <c r="AA169" s="71" t="s">
        <v>297</v>
      </c>
      <c r="AB169" s="70">
        <v>0</v>
      </c>
      <c r="AC169" s="70">
        <v>0</v>
      </c>
      <c r="AD169" s="71" t="s">
        <v>297</v>
      </c>
      <c r="AE169" s="70">
        <v>0</v>
      </c>
      <c r="AF169" s="70">
        <v>0</v>
      </c>
      <c r="AG169" s="71" t="s">
        <v>297</v>
      </c>
      <c r="AH169" s="70">
        <v>0</v>
      </c>
      <c r="AI169" s="70">
        <v>0</v>
      </c>
      <c r="AJ169" s="71" t="s">
        <v>297</v>
      </c>
      <c r="AK169" s="14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</row>
    <row r="170" spans="1:55" ht="15" customHeight="1" x14ac:dyDescent="0.3">
      <c r="A170" s="14" t="s">
        <v>178</v>
      </c>
      <c r="B170" s="14" t="s">
        <v>12</v>
      </c>
      <c r="C170" s="14" t="s">
        <v>321</v>
      </c>
      <c r="D170" s="70">
        <v>0</v>
      </c>
      <c r="E170" s="70">
        <v>0</v>
      </c>
      <c r="F170" s="71" t="s">
        <v>297</v>
      </c>
      <c r="G170" s="70">
        <v>0</v>
      </c>
      <c r="H170" s="70">
        <v>0</v>
      </c>
      <c r="I170" s="71" t="s">
        <v>297</v>
      </c>
      <c r="J170" s="70">
        <v>0</v>
      </c>
      <c r="K170" s="70">
        <v>0</v>
      </c>
      <c r="L170" s="71" t="s">
        <v>297</v>
      </c>
      <c r="M170" s="70">
        <v>0</v>
      </c>
      <c r="N170" s="70">
        <v>0</v>
      </c>
      <c r="O170" s="71" t="s">
        <v>297</v>
      </c>
      <c r="P170" s="70">
        <v>0</v>
      </c>
      <c r="Q170" s="70">
        <v>0</v>
      </c>
      <c r="R170" s="71" t="s">
        <v>297</v>
      </c>
      <c r="S170" s="70">
        <v>0</v>
      </c>
      <c r="T170" s="70">
        <v>0</v>
      </c>
      <c r="U170" s="71" t="s">
        <v>297</v>
      </c>
      <c r="V170" s="70">
        <v>0</v>
      </c>
      <c r="W170" s="70">
        <v>0</v>
      </c>
      <c r="X170" s="71" t="s">
        <v>297</v>
      </c>
      <c r="Y170" s="70">
        <v>0</v>
      </c>
      <c r="Z170" s="70">
        <v>0</v>
      </c>
      <c r="AA170" s="71" t="s">
        <v>297</v>
      </c>
      <c r="AB170" s="70">
        <v>0</v>
      </c>
      <c r="AC170" s="70">
        <v>0</v>
      </c>
      <c r="AD170" s="71" t="s">
        <v>297</v>
      </c>
      <c r="AE170" s="70">
        <v>8385</v>
      </c>
      <c r="AF170" s="70">
        <v>363</v>
      </c>
      <c r="AG170" s="71">
        <v>4.3291592128801432E-2</v>
      </c>
      <c r="AH170" s="70">
        <v>1872</v>
      </c>
      <c r="AI170" s="70">
        <v>98</v>
      </c>
      <c r="AJ170" s="71">
        <v>5.2350427350427352E-2</v>
      </c>
      <c r="AM170" s="29"/>
      <c r="AN170" s="29"/>
      <c r="AO170" s="29"/>
      <c r="AP170" s="29"/>
      <c r="AQ170" s="29"/>
      <c r="AR170" s="39"/>
      <c r="AS170" s="1"/>
      <c r="AT170" s="1"/>
      <c r="AV170" s="29"/>
      <c r="AW170" s="29"/>
      <c r="AX170" s="29"/>
      <c r="AY170" s="29"/>
      <c r="AZ170" s="29"/>
      <c r="BA170" s="29"/>
      <c r="BB170" s="29"/>
      <c r="BC170" s="29"/>
    </row>
    <row r="171" spans="1:55" ht="15" customHeight="1" x14ac:dyDescent="0.3">
      <c r="A171" s="14" t="s">
        <v>178</v>
      </c>
      <c r="B171" s="14" t="s">
        <v>12</v>
      </c>
      <c r="C171" s="14" t="s">
        <v>321</v>
      </c>
      <c r="D171" s="70">
        <v>2255</v>
      </c>
      <c r="E171" s="70">
        <v>110</v>
      </c>
      <c r="F171" s="71">
        <v>4.878048780487805E-2</v>
      </c>
      <c r="G171" s="70">
        <v>5480</v>
      </c>
      <c r="H171" s="70">
        <v>270</v>
      </c>
      <c r="I171" s="71">
        <v>4.9270072992700732E-2</v>
      </c>
      <c r="J171" s="70">
        <v>5577</v>
      </c>
      <c r="K171" s="70">
        <v>308</v>
      </c>
      <c r="L171" s="71">
        <v>5.5226824457593686E-2</v>
      </c>
      <c r="M171" s="70">
        <v>4939</v>
      </c>
      <c r="N171" s="70">
        <v>224</v>
      </c>
      <c r="O171" s="71">
        <v>4.5353310386717957E-2</v>
      </c>
      <c r="P171" s="70">
        <v>8814</v>
      </c>
      <c r="Q171" s="70">
        <v>458</v>
      </c>
      <c r="R171" s="71">
        <v>5.1962786476060813E-2</v>
      </c>
      <c r="S171" s="70">
        <v>8333</v>
      </c>
      <c r="T171" s="70">
        <v>512</v>
      </c>
      <c r="U171" s="71">
        <v>6.1442457698307931E-2</v>
      </c>
      <c r="V171" s="70">
        <v>0</v>
      </c>
      <c r="W171" s="70">
        <v>0</v>
      </c>
      <c r="X171" s="71" t="s">
        <v>297</v>
      </c>
      <c r="Y171" s="70">
        <v>0</v>
      </c>
      <c r="Z171" s="70">
        <v>0</v>
      </c>
      <c r="AA171" s="71" t="s">
        <v>297</v>
      </c>
      <c r="AB171" s="70">
        <v>0</v>
      </c>
      <c r="AC171" s="70">
        <v>0</v>
      </c>
      <c r="AD171" s="71" t="s">
        <v>297</v>
      </c>
      <c r="AE171" s="70">
        <v>11336</v>
      </c>
      <c r="AF171" s="70">
        <v>538</v>
      </c>
      <c r="AG171" s="71">
        <v>4.7459421312632324E-2</v>
      </c>
      <c r="AH171" s="70">
        <v>15080</v>
      </c>
      <c r="AI171" s="70">
        <v>1204</v>
      </c>
      <c r="AJ171" s="71">
        <v>7.9840848806366049E-2</v>
      </c>
      <c r="AK171" s="14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</row>
    <row r="172" spans="1:55" ht="15" customHeight="1" x14ac:dyDescent="0.3">
      <c r="A172" s="14" t="s">
        <v>28</v>
      </c>
      <c r="B172" s="14" t="s">
        <v>12</v>
      </c>
      <c r="C172" s="14" t="s">
        <v>321</v>
      </c>
      <c r="D172" s="70">
        <v>14040</v>
      </c>
      <c r="E172" s="70">
        <v>102</v>
      </c>
      <c r="F172" s="71">
        <v>7.2649572649572652E-3</v>
      </c>
      <c r="G172" s="70">
        <v>0</v>
      </c>
      <c r="H172" s="70">
        <v>0</v>
      </c>
      <c r="I172" s="71" t="s">
        <v>297</v>
      </c>
      <c r="J172" s="70">
        <v>0</v>
      </c>
      <c r="K172" s="70">
        <v>0</v>
      </c>
      <c r="L172" s="71" t="s">
        <v>297</v>
      </c>
      <c r="M172" s="70">
        <v>0</v>
      </c>
      <c r="N172" s="70">
        <v>0</v>
      </c>
      <c r="O172" s="71" t="s">
        <v>297</v>
      </c>
      <c r="P172" s="70">
        <v>0</v>
      </c>
      <c r="Q172" s="70">
        <v>0</v>
      </c>
      <c r="R172" s="71" t="s">
        <v>297</v>
      </c>
      <c r="S172" s="70">
        <v>26803</v>
      </c>
      <c r="T172" s="70">
        <v>443</v>
      </c>
      <c r="U172" s="71">
        <v>1.6528000596948103E-2</v>
      </c>
      <c r="V172" s="70">
        <v>16796</v>
      </c>
      <c r="W172" s="70">
        <v>205</v>
      </c>
      <c r="X172" s="71">
        <v>1.2205286973088831E-2</v>
      </c>
      <c r="Y172" s="70">
        <v>8754</v>
      </c>
      <c r="Z172" s="70">
        <v>123</v>
      </c>
      <c r="AA172" s="71">
        <v>1.4050719671007539E-2</v>
      </c>
      <c r="AB172" s="70">
        <v>14384</v>
      </c>
      <c r="AC172" s="70">
        <v>199</v>
      </c>
      <c r="AD172" s="71">
        <v>1.3834816462736373E-2</v>
      </c>
      <c r="AE172" s="70">
        <v>18733</v>
      </c>
      <c r="AF172" s="70">
        <v>301</v>
      </c>
      <c r="AG172" s="71">
        <v>1.6067901564084771E-2</v>
      </c>
      <c r="AH172" s="70">
        <v>48763</v>
      </c>
      <c r="AI172" s="70">
        <v>670</v>
      </c>
      <c r="AJ172" s="71">
        <v>1.3739925763386174E-2</v>
      </c>
      <c r="AM172" s="29"/>
      <c r="AN172" s="29"/>
      <c r="AO172" s="29"/>
      <c r="AP172" s="29"/>
      <c r="AQ172" s="29"/>
      <c r="AR172" s="39"/>
      <c r="AS172" s="1"/>
      <c r="AT172" s="1"/>
      <c r="AV172" s="29"/>
      <c r="AW172" s="29"/>
      <c r="AX172" s="29"/>
      <c r="AY172" s="29"/>
      <c r="AZ172" s="29"/>
      <c r="BA172" s="29"/>
      <c r="BB172" s="29"/>
      <c r="BC172" s="29"/>
    </row>
    <row r="173" spans="1:55" ht="15" customHeight="1" x14ac:dyDescent="0.3">
      <c r="A173" s="14" t="s">
        <v>28</v>
      </c>
      <c r="B173" s="14" t="s">
        <v>12</v>
      </c>
      <c r="C173" s="14" t="s">
        <v>321</v>
      </c>
      <c r="D173" s="70">
        <v>393328</v>
      </c>
      <c r="E173" s="70">
        <v>3682</v>
      </c>
      <c r="F173" s="71">
        <v>9.3611438799170166E-3</v>
      </c>
      <c r="G173" s="70">
        <v>2329587</v>
      </c>
      <c r="H173" s="70">
        <v>22878</v>
      </c>
      <c r="I173" s="71">
        <v>9.8206248575391265E-3</v>
      </c>
      <c r="J173" s="70">
        <v>1880846</v>
      </c>
      <c r="K173" s="70">
        <v>22591</v>
      </c>
      <c r="L173" s="71">
        <v>1.2011084373733947E-2</v>
      </c>
      <c r="M173" s="70">
        <v>1427010</v>
      </c>
      <c r="N173" s="70">
        <v>12500</v>
      </c>
      <c r="O173" s="71">
        <v>8.7595742146165754E-3</v>
      </c>
      <c r="P173" s="70">
        <v>1494538</v>
      </c>
      <c r="Q173" s="70">
        <v>14627</v>
      </c>
      <c r="R173" s="71">
        <v>9.7869709569110997E-3</v>
      </c>
      <c r="S173" s="70">
        <v>741981</v>
      </c>
      <c r="T173" s="70">
        <v>7190</v>
      </c>
      <c r="U173" s="71">
        <v>9.6902750879065639E-3</v>
      </c>
      <c r="V173" s="70">
        <v>607327</v>
      </c>
      <c r="W173" s="70">
        <v>5593</v>
      </c>
      <c r="X173" s="71">
        <v>9.2092069017185134E-3</v>
      </c>
      <c r="Y173" s="70">
        <v>946246</v>
      </c>
      <c r="Z173" s="70">
        <v>7425</v>
      </c>
      <c r="AA173" s="71">
        <v>7.846796710369185E-3</v>
      </c>
      <c r="AB173" s="70">
        <v>961759</v>
      </c>
      <c r="AC173" s="70">
        <v>7462</v>
      </c>
      <c r="AD173" s="71">
        <v>7.7587004644614713E-3</v>
      </c>
      <c r="AE173" s="70">
        <v>992784</v>
      </c>
      <c r="AF173" s="70">
        <v>9790</v>
      </c>
      <c r="AG173" s="71">
        <v>9.861158116972071E-3</v>
      </c>
      <c r="AH173" s="70">
        <v>1076088</v>
      </c>
      <c r="AI173" s="70">
        <v>14464</v>
      </c>
      <c r="AJ173" s="71">
        <v>1.3441279895324546E-2</v>
      </c>
      <c r="AK173" s="14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</row>
    <row r="174" spans="1:55" ht="15" customHeight="1" x14ac:dyDescent="0.3">
      <c r="A174" s="46" t="s">
        <v>118</v>
      </c>
      <c r="B174" s="14" t="s">
        <v>12</v>
      </c>
      <c r="C174" s="14" t="s">
        <v>321</v>
      </c>
      <c r="D174" s="70">
        <v>449033</v>
      </c>
      <c r="E174" s="70">
        <v>2426</v>
      </c>
      <c r="F174" s="71">
        <v>5.4027209581478421E-3</v>
      </c>
      <c r="G174" s="70">
        <v>74302</v>
      </c>
      <c r="H174" s="70">
        <v>731</v>
      </c>
      <c r="I174" s="71">
        <v>9.8382277731420414E-3</v>
      </c>
      <c r="J174" s="70">
        <v>217587</v>
      </c>
      <c r="K174" s="70">
        <v>1653</v>
      </c>
      <c r="L174" s="71">
        <v>7.5969612155137945E-3</v>
      </c>
      <c r="M174" s="70">
        <v>26502</v>
      </c>
      <c r="N174" s="70">
        <v>202</v>
      </c>
      <c r="O174" s="71">
        <v>7.6220662591502527E-3</v>
      </c>
      <c r="P174" s="70">
        <v>26370</v>
      </c>
      <c r="Q174" s="70">
        <v>241</v>
      </c>
      <c r="R174" s="71">
        <v>9.1391733029958285E-3</v>
      </c>
      <c r="S174" s="70">
        <v>75627</v>
      </c>
      <c r="T174" s="70">
        <v>593</v>
      </c>
      <c r="U174" s="71">
        <v>7.8411149457204444E-3</v>
      </c>
      <c r="V174" s="70">
        <v>89031</v>
      </c>
      <c r="W174" s="70">
        <v>438</v>
      </c>
      <c r="X174" s="71">
        <v>4.9196347339690669E-3</v>
      </c>
      <c r="Y174" s="70">
        <v>42159</v>
      </c>
      <c r="Z174" s="70">
        <v>438</v>
      </c>
      <c r="AA174" s="71">
        <v>1.0389240731516402E-2</v>
      </c>
      <c r="AB174" s="70">
        <v>57785</v>
      </c>
      <c r="AC174" s="70">
        <v>582</v>
      </c>
      <c r="AD174" s="71">
        <v>1.0071817945833695E-2</v>
      </c>
      <c r="AE174" s="70">
        <v>67535</v>
      </c>
      <c r="AF174" s="70">
        <v>736</v>
      </c>
      <c r="AG174" s="71">
        <v>1.0898052861479234E-2</v>
      </c>
      <c r="AH174" s="70">
        <v>87113</v>
      </c>
      <c r="AI174" s="70">
        <v>1364</v>
      </c>
      <c r="AJ174" s="71">
        <v>1.565782374616877E-2</v>
      </c>
      <c r="AK174" s="14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</row>
    <row r="175" spans="1:55" ht="15" customHeight="1" x14ac:dyDescent="0.3">
      <c r="A175" s="14" t="s">
        <v>49</v>
      </c>
      <c r="B175" s="14" t="s">
        <v>12</v>
      </c>
      <c r="C175" s="14" t="s">
        <v>321</v>
      </c>
      <c r="D175" s="70">
        <v>279</v>
      </c>
      <c r="E175" s="70">
        <v>515</v>
      </c>
      <c r="F175" s="71">
        <v>1.8458781362007168</v>
      </c>
      <c r="G175" s="70">
        <v>4830</v>
      </c>
      <c r="H175" s="70">
        <v>1630</v>
      </c>
      <c r="I175" s="71">
        <v>0.33747412008281574</v>
      </c>
      <c r="J175" s="70">
        <v>2002</v>
      </c>
      <c r="K175" s="70">
        <v>522</v>
      </c>
      <c r="L175" s="71">
        <v>0.26073926073926074</v>
      </c>
      <c r="M175" s="70">
        <v>195</v>
      </c>
      <c r="N175" s="70">
        <v>17</v>
      </c>
      <c r="O175" s="71">
        <v>8.7179487179487175E-2</v>
      </c>
      <c r="P175" s="70">
        <v>1248</v>
      </c>
      <c r="Q175" s="70">
        <v>357</v>
      </c>
      <c r="R175" s="71">
        <v>0.28605769230769229</v>
      </c>
      <c r="S175" s="70">
        <v>1365</v>
      </c>
      <c r="T175" s="70">
        <v>1152</v>
      </c>
      <c r="U175" s="71">
        <v>0.84395604395604396</v>
      </c>
      <c r="V175" s="70">
        <v>1456</v>
      </c>
      <c r="W175" s="70">
        <v>457</v>
      </c>
      <c r="X175" s="71">
        <v>0.31387362637362637</v>
      </c>
      <c r="Y175" s="70">
        <v>2743</v>
      </c>
      <c r="Z175" s="70">
        <v>898</v>
      </c>
      <c r="AA175" s="71">
        <v>0.32737878235508566</v>
      </c>
      <c r="AB175" s="70">
        <v>7065</v>
      </c>
      <c r="AC175" s="70">
        <v>4027</v>
      </c>
      <c r="AD175" s="71">
        <v>0.56999292285916492</v>
      </c>
      <c r="AE175" s="70">
        <v>40391</v>
      </c>
      <c r="AF175" s="70">
        <v>20702</v>
      </c>
      <c r="AG175" s="71">
        <v>0.51253992225990941</v>
      </c>
      <c r="AH175" s="70">
        <v>24115</v>
      </c>
      <c r="AI175" s="70">
        <v>9568</v>
      </c>
      <c r="AJ175" s="71">
        <v>0.3967654986522911</v>
      </c>
      <c r="AK175" s="14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</row>
    <row r="176" spans="1:55" ht="15" customHeight="1" x14ac:dyDescent="0.3">
      <c r="A176" s="46" t="s">
        <v>119</v>
      </c>
      <c r="B176" s="14" t="s">
        <v>12</v>
      </c>
      <c r="C176" s="14" t="s">
        <v>321</v>
      </c>
      <c r="D176" s="70">
        <v>0</v>
      </c>
      <c r="E176" s="70">
        <v>0</v>
      </c>
      <c r="F176" s="71" t="s">
        <v>297</v>
      </c>
      <c r="G176" s="70">
        <v>0</v>
      </c>
      <c r="H176" s="70">
        <v>0</v>
      </c>
      <c r="I176" s="71" t="s">
        <v>297</v>
      </c>
      <c r="J176" s="70">
        <v>0</v>
      </c>
      <c r="K176" s="70">
        <v>0</v>
      </c>
      <c r="L176" s="71" t="s">
        <v>297</v>
      </c>
      <c r="M176" s="70">
        <v>1046</v>
      </c>
      <c r="N176" s="70">
        <v>207</v>
      </c>
      <c r="O176" s="71">
        <v>0.19789674952198852</v>
      </c>
      <c r="P176" s="70">
        <v>1430</v>
      </c>
      <c r="Q176" s="70">
        <v>460</v>
      </c>
      <c r="R176" s="71">
        <v>0.32167832167832167</v>
      </c>
      <c r="S176" s="70">
        <v>2203</v>
      </c>
      <c r="T176" s="70">
        <v>1212</v>
      </c>
      <c r="U176" s="71">
        <v>0.55015887426236953</v>
      </c>
      <c r="V176" s="70">
        <v>604</v>
      </c>
      <c r="W176" s="70">
        <v>159</v>
      </c>
      <c r="X176" s="71">
        <v>0.26324503311258279</v>
      </c>
      <c r="Y176" s="70">
        <v>959</v>
      </c>
      <c r="Z176" s="70">
        <v>504</v>
      </c>
      <c r="AA176" s="71">
        <v>0.52554744525547448</v>
      </c>
      <c r="AB176" s="70">
        <v>1267</v>
      </c>
      <c r="AC176" s="70">
        <v>556</v>
      </c>
      <c r="AD176" s="71">
        <v>0.43883188634569847</v>
      </c>
      <c r="AE176" s="70">
        <v>559</v>
      </c>
      <c r="AF176" s="70">
        <v>340</v>
      </c>
      <c r="AG176" s="71">
        <v>0.60822898032200357</v>
      </c>
      <c r="AH176" s="70">
        <v>0</v>
      </c>
      <c r="AI176" s="70">
        <v>0</v>
      </c>
      <c r="AJ176" s="71" t="s">
        <v>297</v>
      </c>
      <c r="AK176" s="14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</row>
    <row r="177" spans="1:55" ht="15" customHeight="1" x14ac:dyDescent="0.3">
      <c r="A177" s="14" t="s">
        <v>42</v>
      </c>
      <c r="B177" s="14" t="s">
        <v>12</v>
      </c>
      <c r="C177" s="14" t="s">
        <v>321</v>
      </c>
      <c r="D177" s="70">
        <v>0</v>
      </c>
      <c r="E177" s="70">
        <v>0</v>
      </c>
      <c r="F177" s="71" t="s">
        <v>297</v>
      </c>
      <c r="G177" s="70">
        <v>0</v>
      </c>
      <c r="H177" s="70">
        <v>0</v>
      </c>
      <c r="I177" s="71" t="s">
        <v>297</v>
      </c>
      <c r="J177" s="70">
        <v>0</v>
      </c>
      <c r="K177" s="70">
        <v>0</v>
      </c>
      <c r="L177" s="71" t="s">
        <v>297</v>
      </c>
      <c r="M177" s="70">
        <v>0</v>
      </c>
      <c r="N177" s="70">
        <v>0</v>
      </c>
      <c r="O177" s="71" t="s">
        <v>297</v>
      </c>
      <c r="P177" s="70">
        <v>0</v>
      </c>
      <c r="Q177" s="70">
        <v>0</v>
      </c>
      <c r="R177" s="71" t="s">
        <v>297</v>
      </c>
      <c r="S177" s="70">
        <v>13</v>
      </c>
      <c r="T177" s="70">
        <v>16</v>
      </c>
      <c r="U177" s="71">
        <v>1.2307692307692308</v>
      </c>
      <c r="V177" s="70">
        <v>91</v>
      </c>
      <c r="W177" s="70">
        <v>36</v>
      </c>
      <c r="X177" s="71">
        <v>0.39560439560439559</v>
      </c>
      <c r="Y177" s="70">
        <v>72</v>
      </c>
      <c r="Z177" s="70">
        <v>13</v>
      </c>
      <c r="AA177" s="71">
        <v>0.18055555555555555</v>
      </c>
      <c r="AB177" s="70">
        <v>117</v>
      </c>
      <c r="AC177" s="70">
        <v>85</v>
      </c>
      <c r="AD177" s="71">
        <v>0.72649572649572647</v>
      </c>
      <c r="AE177" s="70">
        <v>117</v>
      </c>
      <c r="AF177" s="70">
        <v>93</v>
      </c>
      <c r="AG177" s="71">
        <v>0.79487179487179482</v>
      </c>
      <c r="AH177" s="70">
        <v>52</v>
      </c>
      <c r="AI177" s="70">
        <v>53</v>
      </c>
      <c r="AJ177" s="71">
        <v>1.0192307692307692</v>
      </c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</row>
    <row r="178" spans="1:55" ht="15" customHeight="1" x14ac:dyDescent="0.3">
      <c r="A178" s="46" t="s">
        <v>42</v>
      </c>
      <c r="B178" s="14" t="s">
        <v>12</v>
      </c>
      <c r="C178" s="14" t="s">
        <v>321</v>
      </c>
      <c r="D178" s="70">
        <v>0</v>
      </c>
      <c r="E178" s="70">
        <v>0</v>
      </c>
      <c r="F178" s="71" t="s">
        <v>297</v>
      </c>
      <c r="G178" s="70">
        <v>1245</v>
      </c>
      <c r="H178" s="70">
        <v>1175</v>
      </c>
      <c r="I178" s="71">
        <v>0.94377510040160639</v>
      </c>
      <c r="J178" s="70">
        <v>2405</v>
      </c>
      <c r="K178" s="70">
        <v>2092</v>
      </c>
      <c r="L178" s="71">
        <v>0.8698544698544699</v>
      </c>
      <c r="M178" s="70">
        <v>2014</v>
      </c>
      <c r="N178" s="70">
        <v>2133</v>
      </c>
      <c r="O178" s="71">
        <v>1.0590863952333665</v>
      </c>
      <c r="P178" s="70">
        <v>3984</v>
      </c>
      <c r="Q178" s="70">
        <v>5137</v>
      </c>
      <c r="R178" s="71">
        <v>1.2894076305220883</v>
      </c>
      <c r="S178" s="70">
        <v>2821</v>
      </c>
      <c r="T178" s="70">
        <v>4092</v>
      </c>
      <c r="U178" s="71">
        <v>1.4505494505494505</v>
      </c>
      <c r="V178" s="70">
        <v>2015</v>
      </c>
      <c r="W178" s="70">
        <v>2512</v>
      </c>
      <c r="X178" s="71">
        <v>1.2466501240694789</v>
      </c>
      <c r="Y178" s="70">
        <v>1424</v>
      </c>
      <c r="Z178" s="70">
        <v>1506</v>
      </c>
      <c r="AA178" s="71">
        <v>1.0575842696629214</v>
      </c>
      <c r="AB178" s="70">
        <v>11420</v>
      </c>
      <c r="AC178" s="70">
        <v>7180</v>
      </c>
      <c r="AD178" s="71">
        <v>0.62872154115586687</v>
      </c>
      <c r="AE178" s="70">
        <v>3588</v>
      </c>
      <c r="AF178" s="70">
        <v>3476</v>
      </c>
      <c r="AG178" s="71">
        <v>0.96878483835005569</v>
      </c>
      <c r="AH178" s="70">
        <v>1365</v>
      </c>
      <c r="AI178" s="70">
        <v>1379</v>
      </c>
      <c r="AJ178" s="71">
        <v>1.0102564102564102</v>
      </c>
      <c r="AK178" s="14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</row>
    <row r="179" spans="1:55" ht="15" customHeight="1" x14ac:dyDescent="0.3">
      <c r="A179" s="14" t="s">
        <v>42</v>
      </c>
      <c r="B179" s="14" t="s">
        <v>12</v>
      </c>
      <c r="D179" s="70"/>
      <c r="F179" s="71" t="s">
        <v>297</v>
      </c>
      <c r="G179" s="67">
        <v>27000</v>
      </c>
      <c r="H179" s="67">
        <v>9200</v>
      </c>
      <c r="I179" s="71">
        <v>0.34074074074074073</v>
      </c>
      <c r="J179" s="70"/>
      <c r="K179" s="70"/>
      <c r="L179" s="71" t="s">
        <v>297</v>
      </c>
      <c r="M179" s="67">
        <v>37830</v>
      </c>
      <c r="N179" s="67">
        <v>18559</v>
      </c>
      <c r="O179" s="71">
        <v>0.49058947924927304</v>
      </c>
      <c r="P179" s="67">
        <v>35750</v>
      </c>
      <c r="Q179" s="67">
        <v>18410</v>
      </c>
      <c r="R179" s="71">
        <v>0.51496503496503498</v>
      </c>
      <c r="U179" s="71" t="s">
        <v>297</v>
      </c>
      <c r="X179" s="71" t="s">
        <v>297</v>
      </c>
      <c r="AA179" s="71" t="s">
        <v>297</v>
      </c>
      <c r="AD179" s="71" t="s">
        <v>297</v>
      </c>
      <c r="AG179" s="71" t="s">
        <v>297</v>
      </c>
      <c r="AJ179" s="71" t="s">
        <v>297</v>
      </c>
    </row>
    <row r="180" spans="1:55" ht="15" customHeight="1" x14ac:dyDescent="0.3">
      <c r="A180" s="14" t="s">
        <v>179</v>
      </c>
      <c r="B180" s="14" t="s">
        <v>12</v>
      </c>
      <c r="C180" s="14" t="s">
        <v>321</v>
      </c>
      <c r="D180" s="70">
        <v>0</v>
      </c>
      <c r="E180" s="70">
        <v>0</v>
      </c>
      <c r="F180" s="71" t="s">
        <v>297</v>
      </c>
      <c r="G180" s="70">
        <v>0</v>
      </c>
      <c r="H180" s="70">
        <v>0</v>
      </c>
      <c r="I180" s="71" t="s">
        <v>297</v>
      </c>
      <c r="J180" s="70">
        <v>0</v>
      </c>
      <c r="K180" s="70">
        <v>0</v>
      </c>
      <c r="L180" s="71" t="s">
        <v>297</v>
      </c>
      <c r="M180" s="70">
        <v>0</v>
      </c>
      <c r="N180" s="70">
        <v>0</v>
      </c>
      <c r="O180" s="71" t="s">
        <v>297</v>
      </c>
      <c r="P180" s="70">
        <v>0</v>
      </c>
      <c r="Q180" s="70">
        <v>0</v>
      </c>
      <c r="R180" s="71" t="s">
        <v>297</v>
      </c>
      <c r="S180" s="70">
        <v>0</v>
      </c>
      <c r="T180" s="70">
        <v>0</v>
      </c>
      <c r="U180" s="71" t="s">
        <v>297</v>
      </c>
      <c r="V180" s="70">
        <v>0</v>
      </c>
      <c r="W180" s="70">
        <v>0</v>
      </c>
      <c r="X180" s="71" t="s">
        <v>297</v>
      </c>
      <c r="Y180" s="70">
        <v>0</v>
      </c>
      <c r="Z180" s="70">
        <v>0</v>
      </c>
      <c r="AA180" s="71" t="s">
        <v>297</v>
      </c>
      <c r="AB180" s="70">
        <v>0</v>
      </c>
      <c r="AC180" s="70">
        <v>0</v>
      </c>
      <c r="AD180" s="71" t="s">
        <v>297</v>
      </c>
      <c r="AE180" s="70">
        <v>101023</v>
      </c>
      <c r="AF180" s="70">
        <v>4503</v>
      </c>
      <c r="AG180" s="71">
        <v>4.4574007899191276E-2</v>
      </c>
      <c r="AH180" s="70">
        <v>94016</v>
      </c>
      <c r="AI180" s="70">
        <v>4264</v>
      </c>
      <c r="AJ180" s="71">
        <v>4.5353982300884957E-2</v>
      </c>
      <c r="AM180" s="29"/>
      <c r="AN180" s="29"/>
      <c r="AO180" s="29"/>
      <c r="AP180" s="29"/>
      <c r="AQ180" s="29"/>
      <c r="AR180" s="39"/>
      <c r="AS180" s="1"/>
      <c r="AT180" s="1"/>
      <c r="AV180" s="29"/>
      <c r="AW180" s="29"/>
      <c r="AX180" s="29"/>
      <c r="AY180" s="29"/>
      <c r="AZ180" s="29"/>
      <c r="BA180" s="29"/>
      <c r="BB180" s="29"/>
      <c r="BC180" s="29"/>
    </row>
    <row r="181" spans="1:55" ht="15" customHeight="1" x14ac:dyDescent="0.3">
      <c r="A181" s="14" t="s">
        <v>179</v>
      </c>
      <c r="B181" s="14" t="s">
        <v>12</v>
      </c>
      <c r="C181" s="14" t="s">
        <v>321</v>
      </c>
      <c r="D181" s="70">
        <v>0</v>
      </c>
      <c r="E181" s="70">
        <v>0</v>
      </c>
      <c r="F181" s="71" t="s">
        <v>297</v>
      </c>
      <c r="G181" s="70">
        <v>0</v>
      </c>
      <c r="H181" s="70">
        <v>0</v>
      </c>
      <c r="I181" s="71" t="s">
        <v>297</v>
      </c>
      <c r="J181" s="70">
        <v>0</v>
      </c>
      <c r="K181" s="70">
        <v>0</v>
      </c>
      <c r="L181" s="71" t="s">
        <v>297</v>
      </c>
      <c r="M181" s="70">
        <v>0</v>
      </c>
      <c r="N181" s="70">
        <v>0</v>
      </c>
      <c r="O181" s="71" t="s">
        <v>297</v>
      </c>
      <c r="P181" s="70">
        <v>0</v>
      </c>
      <c r="Q181" s="70">
        <v>0</v>
      </c>
      <c r="R181" s="71" t="s">
        <v>297</v>
      </c>
      <c r="S181" s="70">
        <v>0</v>
      </c>
      <c r="T181" s="70">
        <v>0</v>
      </c>
      <c r="U181" s="71" t="s">
        <v>297</v>
      </c>
      <c r="V181" s="70">
        <v>0</v>
      </c>
      <c r="W181" s="70">
        <v>0</v>
      </c>
      <c r="X181" s="71" t="s">
        <v>297</v>
      </c>
      <c r="Y181" s="70">
        <v>0</v>
      </c>
      <c r="Z181" s="70">
        <v>0</v>
      </c>
      <c r="AA181" s="71" t="s">
        <v>297</v>
      </c>
      <c r="AB181" s="70">
        <v>0</v>
      </c>
      <c r="AC181" s="70">
        <v>0</v>
      </c>
      <c r="AD181" s="71" t="s">
        <v>297</v>
      </c>
      <c r="AE181" s="70">
        <v>33709</v>
      </c>
      <c r="AF181" s="70">
        <v>1639</v>
      </c>
      <c r="AG181" s="71">
        <v>4.8622029724999259E-2</v>
      </c>
      <c r="AH181" s="70">
        <v>71331</v>
      </c>
      <c r="AI181" s="70">
        <v>4294</v>
      </c>
      <c r="AJ181" s="71">
        <v>6.0198230783249922E-2</v>
      </c>
      <c r="AK181" s="14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</row>
    <row r="182" spans="1:55" ht="15" customHeight="1" x14ac:dyDescent="0.3">
      <c r="A182" s="46" t="s">
        <v>179</v>
      </c>
      <c r="B182" s="14" t="s">
        <v>12</v>
      </c>
      <c r="C182" s="14" t="s">
        <v>321</v>
      </c>
      <c r="D182" s="70">
        <v>0</v>
      </c>
      <c r="E182" s="70">
        <v>0</v>
      </c>
      <c r="F182" s="71" t="s">
        <v>297</v>
      </c>
      <c r="G182" s="70">
        <v>11363</v>
      </c>
      <c r="H182" s="70">
        <v>833</v>
      </c>
      <c r="I182" s="71">
        <v>7.3308105253894223E-2</v>
      </c>
      <c r="J182" s="70">
        <v>10185</v>
      </c>
      <c r="K182" s="70">
        <v>429</v>
      </c>
      <c r="L182" s="71">
        <v>4.2120765832106041E-2</v>
      </c>
      <c r="M182" s="70">
        <v>5011</v>
      </c>
      <c r="N182" s="70">
        <v>168</v>
      </c>
      <c r="O182" s="71">
        <v>3.352624226701257E-2</v>
      </c>
      <c r="P182" s="70">
        <v>2086</v>
      </c>
      <c r="Q182" s="70">
        <v>130</v>
      </c>
      <c r="R182" s="71">
        <v>6.2320230105465002E-2</v>
      </c>
      <c r="S182" s="70">
        <v>130</v>
      </c>
      <c r="T182" s="70">
        <v>8</v>
      </c>
      <c r="U182" s="71">
        <v>6.1538461538461542E-2</v>
      </c>
      <c r="V182" s="70">
        <v>9061</v>
      </c>
      <c r="W182" s="70">
        <v>176</v>
      </c>
      <c r="X182" s="71">
        <v>1.942390464628628E-2</v>
      </c>
      <c r="Y182" s="70">
        <v>234</v>
      </c>
      <c r="Z182" s="70">
        <v>11</v>
      </c>
      <c r="AA182" s="71">
        <v>4.7008547008547008E-2</v>
      </c>
      <c r="AB182" s="70">
        <v>7280</v>
      </c>
      <c r="AC182" s="70">
        <v>244</v>
      </c>
      <c r="AD182" s="71">
        <v>3.3516483516483515E-2</v>
      </c>
      <c r="AE182" s="70">
        <v>0</v>
      </c>
      <c r="AF182" s="70">
        <v>0</v>
      </c>
      <c r="AG182" s="71" t="s">
        <v>297</v>
      </c>
      <c r="AH182" s="70">
        <v>0</v>
      </c>
      <c r="AI182" s="70">
        <v>0</v>
      </c>
      <c r="AJ182" s="71" t="s">
        <v>297</v>
      </c>
      <c r="AK182" s="14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</row>
    <row r="183" spans="1:55" ht="15" customHeight="1" x14ac:dyDescent="0.3">
      <c r="A183" s="14" t="s">
        <v>338</v>
      </c>
      <c r="B183" s="14" t="s">
        <v>12</v>
      </c>
      <c r="C183" s="2"/>
      <c r="D183" s="70"/>
      <c r="F183" s="71" t="s">
        <v>297</v>
      </c>
      <c r="G183" s="67">
        <v>3259</v>
      </c>
      <c r="H183" s="67">
        <v>272</v>
      </c>
      <c r="I183" s="71">
        <v>8.3461184412396444E-2</v>
      </c>
      <c r="J183" s="70"/>
      <c r="K183" s="70"/>
      <c r="L183" s="71" t="s">
        <v>297</v>
      </c>
      <c r="M183" s="67">
        <v>7800</v>
      </c>
      <c r="N183" s="67">
        <v>610</v>
      </c>
      <c r="O183" s="71">
        <v>7.8205128205128205E-2</v>
      </c>
      <c r="P183" s="67">
        <v>14391</v>
      </c>
      <c r="Q183" s="67">
        <v>640</v>
      </c>
      <c r="R183" s="71">
        <v>4.4472239594190811E-2</v>
      </c>
      <c r="U183" s="71" t="s">
        <v>297</v>
      </c>
      <c r="X183" s="71" t="s">
        <v>297</v>
      </c>
      <c r="AA183" s="71" t="s">
        <v>297</v>
      </c>
      <c r="AD183" s="71" t="s">
        <v>297</v>
      </c>
      <c r="AG183" s="71" t="s">
        <v>297</v>
      </c>
      <c r="AJ183" s="71" t="s">
        <v>297</v>
      </c>
    </row>
    <row r="184" spans="1:55" ht="15" customHeight="1" x14ac:dyDescent="0.3">
      <c r="A184" s="14" t="s">
        <v>137</v>
      </c>
      <c r="B184" s="14" t="s">
        <v>12</v>
      </c>
      <c r="C184" s="14" t="s">
        <v>321</v>
      </c>
      <c r="D184" s="70">
        <v>0</v>
      </c>
      <c r="E184" s="70">
        <v>0</v>
      </c>
      <c r="F184" s="71" t="s">
        <v>297</v>
      </c>
      <c r="G184" s="70">
        <v>0</v>
      </c>
      <c r="H184" s="70">
        <v>0</v>
      </c>
      <c r="I184" s="71" t="s">
        <v>297</v>
      </c>
      <c r="J184" s="70">
        <v>0</v>
      </c>
      <c r="K184" s="70">
        <v>0</v>
      </c>
      <c r="L184" s="71" t="s">
        <v>297</v>
      </c>
      <c r="M184" s="70">
        <v>0</v>
      </c>
      <c r="N184" s="70">
        <v>0</v>
      </c>
      <c r="O184" s="71" t="s">
        <v>297</v>
      </c>
      <c r="P184" s="70">
        <v>0</v>
      </c>
      <c r="Q184" s="70">
        <v>0</v>
      </c>
      <c r="R184" s="71" t="s">
        <v>297</v>
      </c>
      <c r="S184" s="70">
        <v>0</v>
      </c>
      <c r="T184" s="70">
        <v>0</v>
      </c>
      <c r="U184" s="71" t="s">
        <v>297</v>
      </c>
      <c r="V184" s="70">
        <v>0</v>
      </c>
      <c r="W184" s="70">
        <v>0</v>
      </c>
      <c r="X184" s="71" t="s">
        <v>297</v>
      </c>
      <c r="Y184" s="70">
        <v>0</v>
      </c>
      <c r="Z184" s="70">
        <v>0</v>
      </c>
      <c r="AA184" s="71" t="s">
        <v>297</v>
      </c>
      <c r="AB184" s="70">
        <v>0</v>
      </c>
      <c r="AC184" s="70">
        <v>0</v>
      </c>
      <c r="AD184" s="71" t="s">
        <v>297</v>
      </c>
      <c r="AE184" s="70">
        <v>1690</v>
      </c>
      <c r="AF184" s="70">
        <v>258</v>
      </c>
      <c r="AG184" s="71">
        <v>0.15266272189349112</v>
      </c>
      <c r="AH184" s="70">
        <v>13559</v>
      </c>
      <c r="AI184" s="70">
        <v>600</v>
      </c>
      <c r="AJ184" s="71">
        <v>4.4251050962460362E-2</v>
      </c>
      <c r="AK184" s="14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</row>
    <row r="185" spans="1:55" ht="15" customHeight="1" x14ac:dyDescent="0.3">
      <c r="A185" s="46" t="s">
        <v>137</v>
      </c>
      <c r="B185" s="14" t="s">
        <v>12</v>
      </c>
      <c r="C185" s="14" t="s">
        <v>321</v>
      </c>
      <c r="D185" s="70">
        <v>220909</v>
      </c>
      <c r="E185" s="70">
        <v>7526</v>
      </c>
      <c r="F185" s="71">
        <v>3.4068326777089208E-2</v>
      </c>
      <c r="G185" s="70">
        <v>324617</v>
      </c>
      <c r="H185" s="70">
        <v>8235</v>
      </c>
      <c r="I185" s="71">
        <v>2.5368357171682322E-2</v>
      </c>
      <c r="J185" s="70">
        <v>137202</v>
      </c>
      <c r="K185" s="70">
        <v>5263</v>
      </c>
      <c r="L185" s="71">
        <v>3.8359499132665703E-2</v>
      </c>
      <c r="M185" s="70">
        <v>187884</v>
      </c>
      <c r="N185" s="70">
        <v>9395</v>
      </c>
      <c r="O185" s="71">
        <v>5.0004257946392454E-2</v>
      </c>
      <c r="P185" s="70">
        <v>201630</v>
      </c>
      <c r="Q185" s="70">
        <v>10223</v>
      </c>
      <c r="R185" s="71">
        <v>5.0701780489014532E-2</v>
      </c>
      <c r="S185" s="70">
        <v>147322</v>
      </c>
      <c r="T185" s="70">
        <v>14685</v>
      </c>
      <c r="U185" s="71">
        <v>9.9679613363923919E-2</v>
      </c>
      <c r="V185" s="70">
        <v>223841</v>
      </c>
      <c r="W185" s="70">
        <v>15320</v>
      </c>
      <c r="X185" s="71">
        <v>6.8441438342394828E-2</v>
      </c>
      <c r="Y185" s="70">
        <v>25360</v>
      </c>
      <c r="Z185" s="70">
        <v>24640</v>
      </c>
      <c r="AA185" s="71">
        <v>0.97160883280757093</v>
      </c>
      <c r="AB185" s="70">
        <v>251374</v>
      </c>
      <c r="AC185" s="70">
        <v>24908</v>
      </c>
      <c r="AD185" s="71">
        <v>9.9087415564059922E-2</v>
      </c>
      <c r="AE185" s="70">
        <v>88377</v>
      </c>
      <c r="AF185" s="70">
        <v>9205</v>
      </c>
      <c r="AG185" s="71">
        <v>0.10415605870305622</v>
      </c>
      <c r="AH185" s="70">
        <v>101803</v>
      </c>
      <c r="AI185" s="70">
        <v>8068</v>
      </c>
      <c r="AJ185" s="71">
        <v>7.9251102619765632E-2</v>
      </c>
      <c r="AK185" s="14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</row>
    <row r="186" spans="1:55" ht="15" customHeight="1" x14ac:dyDescent="0.3">
      <c r="A186" s="14" t="s">
        <v>137</v>
      </c>
      <c r="B186" s="14" t="s">
        <v>12</v>
      </c>
      <c r="C186" s="14" t="s">
        <v>321</v>
      </c>
      <c r="D186" s="70">
        <v>182000</v>
      </c>
      <c r="E186" s="70">
        <v>921</v>
      </c>
      <c r="F186" s="71">
        <v>5.0604395604395601E-3</v>
      </c>
      <c r="G186" s="70">
        <v>11206</v>
      </c>
      <c r="H186" s="70">
        <v>585</v>
      </c>
      <c r="I186" s="71">
        <v>5.2204176334106726E-2</v>
      </c>
      <c r="J186" s="70">
        <v>37349</v>
      </c>
      <c r="K186" s="70">
        <v>11527</v>
      </c>
      <c r="L186" s="71">
        <v>0.30862941444215375</v>
      </c>
      <c r="M186" s="70">
        <v>28625</v>
      </c>
      <c r="N186" s="70">
        <v>2032</v>
      </c>
      <c r="O186" s="71">
        <v>7.0986899563318773E-2</v>
      </c>
      <c r="P186" s="70">
        <v>13305</v>
      </c>
      <c r="Q186" s="70">
        <v>813</v>
      </c>
      <c r="R186" s="71">
        <v>6.1104847801578356E-2</v>
      </c>
      <c r="S186" s="70">
        <v>35399</v>
      </c>
      <c r="T186" s="70">
        <v>1924</v>
      </c>
      <c r="U186" s="71">
        <v>5.4351817847961809E-2</v>
      </c>
      <c r="V186" s="70">
        <v>4225</v>
      </c>
      <c r="W186" s="70">
        <v>662</v>
      </c>
      <c r="X186" s="71">
        <v>0.15668639053254438</v>
      </c>
      <c r="Y186" s="70">
        <v>35366</v>
      </c>
      <c r="Z186" s="70">
        <v>1355</v>
      </c>
      <c r="AA186" s="71">
        <v>3.8313634564270768E-2</v>
      </c>
      <c r="AB186" s="70">
        <v>42438</v>
      </c>
      <c r="AC186" s="70">
        <v>2801</v>
      </c>
      <c r="AD186" s="71">
        <v>6.6002167868419809E-2</v>
      </c>
      <c r="AE186" s="70">
        <v>8515</v>
      </c>
      <c r="AF186" s="70">
        <v>891</v>
      </c>
      <c r="AG186" s="71">
        <v>0.10463887257780388</v>
      </c>
      <c r="AH186" s="70">
        <v>156</v>
      </c>
      <c r="AI186" s="70">
        <v>58</v>
      </c>
      <c r="AJ186" s="71">
        <v>0.37179487179487181</v>
      </c>
      <c r="AK186" s="14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</row>
    <row r="187" spans="1:55" ht="15" customHeight="1" x14ac:dyDescent="0.3">
      <c r="A187" s="14" t="s">
        <v>336</v>
      </c>
      <c r="B187" s="14" t="s">
        <v>12</v>
      </c>
      <c r="C187" s="14" t="s">
        <v>321</v>
      </c>
      <c r="D187" s="70">
        <v>0</v>
      </c>
      <c r="E187" s="70">
        <v>0</v>
      </c>
      <c r="F187" s="71" t="s">
        <v>297</v>
      </c>
      <c r="G187" s="70">
        <v>0</v>
      </c>
      <c r="H187" s="70">
        <v>0</v>
      </c>
      <c r="I187" s="71" t="s">
        <v>297</v>
      </c>
      <c r="J187" s="70">
        <v>0</v>
      </c>
      <c r="K187" s="70">
        <v>0</v>
      </c>
      <c r="L187" s="71" t="s">
        <v>297</v>
      </c>
      <c r="M187" s="70">
        <v>6012</v>
      </c>
      <c r="N187" s="70">
        <v>1286</v>
      </c>
      <c r="O187" s="71">
        <v>0.21390552228875581</v>
      </c>
      <c r="P187" s="70">
        <v>0</v>
      </c>
      <c r="Q187" s="70">
        <v>0</v>
      </c>
      <c r="R187" s="71" t="s">
        <v>297</v>
      </c>
      <c r="S187" s="70">
        <v>32500</v>
      </c>
      <c r="T187" s="70">
        <v>1773</v>
      </c>
      <c r="U187" s="71">
        <v>5.4553846153846154E-2</v>
      </c>
      <c r="V187" s="70">
        <v>52871</v>
      </c>
      <c r="W187" s="70">
        <v>2687</v>
      </c>
      <c r="X187" s="71">
        <v>5.0821811579126554E-2</v>
      </c>
      <c r="Y187" s="70">
        <v>5095</v>
      </c>
      <c r="Z187" s="70">
        <v>1613</v>
      </c>
      <c r="AA187" s="71">
        <v>0.31658488714425909</v>
      </c>
      <c r="AB187" s="70">
        <v>57193</v>
      </c>
      <c r="AC187" s="70">
        <v>3176</v>
      </c>
      <c r="AD187" s="71">
        <v>5.5531271309425978E-2</v>
      </c>
      <c r="AE187" s="70">
        <v>2171</v>
      </c>
      <c r="AF187" s="70">
        <v>50</v>
      </c>
      <c r="AG187" s="71">
        <v>2.3030861354214647E-2</v>
      </c>
      <c r="AH187" s="70">
        <v>2899</v>
      </c>
      <c r="AI187" s="70">
        <v>139</v>
      </c>
      <c r="AJ187" s="71">
        <v>4.7947568126940322E-2</v>
      </c>
      <c r="AM187" s="29"/>
      <c r="AN187" s="29"/>
      <c r="AO187" s="29"/>
      <c r="AP187" s="29"/>
      <c r="AQ187" s="29"/>
      <c r="AR187" s="38"/>
      <c r="AS187" s="1"/>
      <c r="AT187" s="1"/>
      <c r="AU187" s="1"/>
      <c r="AV187" s="29"/>
      <c r="AW187" s="29"/>
      <c r="AX187" s="29"/>
      <c r="AY187" s="29"/>
      <c r="AZ187" s="29"/>
      <c r="BA187" s="29"/>
      <c r="BB187" s="29"/>
      <c r="BC187" s="29"/>
    </row>
    <row r="188" spans="1:55" ht="15" customHeight="1" x14ac:dyDescent="0.3">
      <c r="A188" s="46" t="s">
        <v>336</v>
      </c>
      <c r="B188" s="14" t="s">
        <v>12</v>
      </c>
      <c r="C188" s="14" t="s">
        <v>321</v>
      </c>
      <c r="D188" s="70">
        <v>0</v>
      </c>
      <c r="E188" s="70">
        <v>0</v>
      </c>
      <c r="F188" s="71" t="s">
        <v>297</v>
      </c>
      <c r="G188" s="70">
        <v>0</v>
      </c>
      <c r="H188" s="70">
        <v>0</v>
      </c>
      <c r="I188" s="71" t="s">
        <v>297</v>
      </c>
      <c r="J188" s="70">
        <v>0</v>
      </c>
      <c r="K188" s="70">
        <v>0</v>
      </c>
      <c r="L188" s="71" t="s">
        <v>297</v>
      </c>
      <c r="M188" s="70">
        <v>0</v>
      </c>
      <c r="N188" s="70">
        <v>0</v>
      </c>
      <c r="O188" s="71" t="s">
        <v>297</v>
      </c>
      <c r="P188" s="70">
        <v>0</v>
      </c>
      <c r="Q188" s="70">
        <v>0</v>
      </c>
      <c r="R188" s="71" t="s">
        <v>297</v>
      </c>
      <c r="S188" s="70">
        <v>0</v>
      </c>
      <c r="T188" s="70">
        <v>0</v>
      </c>
      <c r="U188" s="71" t="s">
        <v>297</v>
      </c>
      <c r="V188" s="70">
        <v>0</v>
      </c>
      <c r="W188" s="70">
        <v>0</v>
      </c>
      <c r="X188" s="71" t="s">
        <v>297</v>
      </c>
      <c r="Y188" s="70">
        <v>0</v>
      </c>
      <c r="Z188" s="70">
        <v>0</v>
      </c>
      <c r="AA188" s="71" t="s">
        <v>297</v>
      </c>
      <c r="AB188" s="70">
        <v>0</v>
      </c>
      <c r="AC188" s="70">
        <v>0</v>
      </c>
      <c r="AD188" s="71" t="s">
        <v>297</v>
      </c>
      <c r="AE188" s="70">
        <v>72280</v>
      </c>
      <c r="AF188" s="70">
        <v>1484</v>
      </c>
      <c r="AG188" s="71">
        <v>2.0531267293857222E-2</v>
      </c>
      <c r="AH188" s="70">
        <v>1235</v>
      </c>
      <c r="AI188" s="70">
        <v>30</v>
      </c>
      <c r="AJ188" s="71">
        <v>2.4291497975708502E-2</v>
      </c>
      <c r="AK188" s="14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</row>
    <row r="189" spans="1:55" ht="15" customHeight="1" x14ac:dyDescent="0.3">
      <c r="A189" s="45" t="s">
        <v>21</v>
      </c>
      <c r="B189" s="14" t="s">
        <v>12</v>
      </c>
      <c r="C189" s="14" t="s">
        <v>321</v>
      </c>
      <c r="D189" s="70">
        <v>2327</v>
      </c>
      <c r="E189" s="70">
        <v>187</v>
      </c>
      <c r="F189" s="71">
        <v>8.0360979802320584E-2</v>
      </c>
      <c r="G189" s="70">
        <v>9322</v>
      </c>
      <c r="H189" s="70">
        <v>352</v>
      </c>
      <c r="I189" s="71">
        <v>3.7760137309590214E-2</v>
      </c>
      <c r="J189" s="70">
        <v>13357</v>
      </c>
      <c r="K189" s="70">
        <v>305</v>
      </c>
      <c r="L189" s="71">
        <v>2.283446881784832E-2</v>
      </c>
      <c r="M189" s="70">
        <v>63869</v>
      </c>
      <c r="N189" s="70">
        <v>1035</v>
      </c>
      <c r="O189" s="71">
        <v>1.6205044700872098E-2</v>
      </c>
      <c r="P189" s="70">
        <v>18889</v>
      </c>
      <c r="Q189" s="70">
        <v>633</v>
      </c>
      <c r="R189" s="71">
        <v>3.3511567579014238E-2</v>
      </c>
      <c r="S189" s="70">
        <v>16744</v>
      </c>
      <c r="T189" s="70">
        <v>523</v>
      </c>
      <c r="U189" s="71">
        <v>3.123506927854754E-2</v>
      </c>
      <c r="V189" s="70">
        <v>13305</v>
      </c>
      <c r="W189" s="70">
        <v>399</v>
      </c>
      <c r="X189" s="71">
        <v>2.9988726042841037E-2</v>
      </c>
      <c r="Y189" s="70">
        <v>14417</v>
      </c>
      <c r="Z189" s="70">
        <v>345</v>
      </c>
      <c r="AA189" s="71">
        <v>2.3930082541444127E-2</v>
      </c>
      <c r="AB189" s="70">
        <v>27852</v>
      </c>
      <c r="AC189" s="70">
        <v>810</v>
      </c>
      <c r="AD189" s="71">
        <v>2.9082292115467472E-2</v>
      </c>
      <c r="AE189" s="70">
        <v>45383</v>
      </c>
      <c r="AF189" s="70">
        <v>1230</v>
      </c>
      <c r="AG189" s="71">
        <v>2.7102659586188661E-2</v>
      </c>
      <c r="AH189" s="70">
        <v>50258</v>
      </c>
      <c r="AI189" s="70">
        <v>1760</v>
      </c>
      <c r="AJ189" s="71">
        <v>3.501930040988499E-2</v>
      </c>
      <c r="AK189" s="14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</row>
    <row r="190" spans="1:55" ht="15" customHeight="1" x14ac:dyDescent="0.3">
      <c r="A190" s="46" t="s">
        <v>21</v>
      </c>
      <c r="B190" s="14" t="s">
        <v>12</v>
      </c>
      <c r="C190" s="14" t="s">
        <v>321</v>
      </c>
      <c r="D190" s="70">
        <v>4803</v>
      </c>
      <c r="E190" s="70">
        <v>80</v>
      </c>
      <c r="F190" s="71">
        <v>1.6656256506350199E-2</v>
      </c>
      <c r="G190" s="70">
        <v>0</v>
      </c>
      <c r="H190" s="70">
        <v>0</v>
      </c>
      <c r="I190" s="71" t="s">
        <v>297</v>
      </c>
      <c r="J190" s="70">
        <v>3217</v>
      </c>
      <c r="K190" s="70">
        <v>380</v>
      </c>
      <c r="L190" s="71">
        <v>0.11812247435498913</v>
      </c>
      <c r="M190" s="70">
        <v>12103</v>
      </c>
      <c r="N190" s="70">
        <v>228</v>
      </c>
      <c r="O190" s="71">
        <v>1.8838304552590265E-2</v>
      </c>
      <c r="P190" s="70">
        <v>325</v>
      </c>
      <c r="Q190" s="70">
        <v>6</v>
      </c>
      <c r="R190" s="71">
        <v>1.8461538461538463E-2</v>
      </c>
      <c r="S190" s="70">
        <v>97</v>
      </c>
      <c r="T190" s="70">
        <v>2</v>
      </c>
      <c r="U190" s="71">
        <v>2.0618556701030927E-2</v>
      </c>
      <c r="V190" s="70">
        <v>1950</v>
      </c>
      <c r="W190" s="70">
        <v>30</v>
      </c>
      <c r="X190" s="71">
        <v>1.5384615384615385E-2</v>
      </c>
      <c r="Y190" s="70">
        <v>143</v>
      </c>
      <c r="Z190" s="70">
        <v>3</v>
      </c>
      <c r="AA190" s="71">
        <v>2.097902097902098E-2</v>
      </c>
      <c r="AB190" s="70">
        <v>58</v>
      </c>
      <c r="AC190" s="70">
        <v>3</v>
      </c>
      <c r="AD190" s="71">
        <v>5.1724137931034482E-2</v>
      </c>
      <c r="AE190" s="70">
        <v>0</v>
      </c>
      <c r="AF190" s="70">
        <v>0</v>
      </c>
      <c r="AG190" s="71" t="s">
        <v>297</v>
      </c>
      <c r="AH190" s="70">
        <v>338</v>
      </c>
      <c r="AI190" s="70">
        <v>7</v>
      </c>
      <c r="AJ190" s="71">
        <v>2.0710059171597635E-2</v>
      </c>
      <c r="AK190" s="14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</row>
    <row r="191" spans="1:55" ht="15" customHeight="1" x14ac:dyDescent="0.3">
      <c r="A191" s="14" t="s">
        <v>74</v>
      </c>
      <c r="B191" s="14" t="s">
        <v>12</v>
      </c>
      <c r="C191" s="14" t="s">
        <v>321</v>
      </c>
      <c r="D191" s="70">
        <v>10510</v>
      </c>
      <c r="E191" s="70">
        <v>183</v>
      </c>
      <c r="F191" s="71">
        <v>1.7411988582302571E-2</v>
      </c>
      <c r="G191" s="70">
        <v>7345</v>
      </c>
      <c r="H191" s="70">
        <v>236</v>
      </c>
      <c r="I191" s="71">
        <v>3.2130701157249829E-2</v>
      </c>
      <c r="J191" s="70">
        <v>6571</v>
      </c>
      <c r="K191" s="70">
        <v>135</v>
      </c>
      <c r="L191" s="71">
        <v>2.05448181403135E-2</v>
      </c>
      <c r="M191" s="70">
        <v>0</v>
      </c>
      <c r="N191" s="70">
        <v>0</v>
      </c>
      <c r="O191" s="71" t="s">
        <v>297</v>
      </c>
      <c r="P191" s="70">
        <v>0</v>
      </c>
      <c r="Q191" s="70">
        <v>0</v>
      </c>
      <c r="R191" s="71" t="s">
        <v>297</v>
      </c>
      <c r="S191" s="70">
        <v>27735</v>
      </c>
      <c r="T191" s="70">
        <v>987</v>
      </c>
      <c r="U191" s="71">
        <v>3.5586803677663599E-2</v>
      </c>
      <c r="V191" s="70">
        <v>29042</v>
      </c>
      <c r="W191" s="70">
        <v>994</v>
      </c>
      <c r="X191" s="71">
        <v>3.4226292955030643E-2</v>
      </c>
      <c r="Y191" s="70">
        <v>28741</v>
      </c>
      <c r="Z191" s="70">
        <v>880</v>
      </c>
      <c r="AA191" s="71">
        <v>3.0618280505201628E-2</v>
      </c>
      <c r="AB191" s="70">
        <v>0</v>
      </c>
      <c r="AC191" s="70">
        <v>0</v>
      </c>
      <c r="AD191" s="71" t="s">
        <v>297</v>
      </c>
      <c r="AE191" s="70">
        <v>206401</v>
      </c>
      <c r="AF191" s="70">
        <v>6256</v>
      </c>
      <c r="AG191" s="71">
        <v>3.0309930668940558E-2</v>
      </c>
      <c r="AH191" s="70">
        <v>245596</v>
      </c>
      <c r="AI191" s="70">
        <v>6853</v>
      </c>
      <c r="AJ191" s="71">
        <v>2.7903548917734815E-2</v>
      </c>
      <c r="AM191" s="29"/>
      <c r="AN191" s="29"/>
      <c r="AO191" s="29"/>
      <c r="AP191" s="29"/>
      <c r="AQ191" s="29"/>
      <c r="AR191" s="39"/>
      <c r="AS191" s="1"/>
      <c r="AT191" s="1"/>
      <c r="AV191" s="29"/>
      <c r="AW191" s="29"/>
      <c r="AX191" s="29"/>
      <c r="AY191" s="29"/>
      <c r="AZ191" s="29"/>
      <c r="BA191" s="29"/>
      <c r="BB191" s="29"/>
      <c r="BC191" s="29"/>
    </row>
    <row r="192" spans="1:55" ht="15" customHeight="1" x14ac:dyDescent="0.3">
      <c r="A192" s="14" t="s">
        <v>129</v>
      </c>
      <c r="B192" s="14" t="s">
        <v>12</v>
      </c>
      <c r="C192" s="14" t="s">
        <v>321</v>
      </c>
      <c r="D192" s="70">
        <v>8667</v>
      </c>
      <c r="E192" s="70">
        <v>92</v>
      </c>
      <c r="F192" s="71">
        <v>1.0614976347063574E-2</v>
      </c>
      <c r="G192" s="70">
        <v>531</v>
      </c>
      <c r="H192" s="70">
        <v>40</v>
      </c>
      <c r="I192" s="71">
        <v>7.5329566854990579E-2</v>
      </c>
      <c r="J192" s="70">
        <v>1527</v>
      </c>
      <c r="K192" s="70">
        <v>61</v>
      </c>
      <c r="L192" s="71">
        <v>3.994760969220694E-2</v>
      </c>
      <c r="M192" s="70">
        <v>3444</v>
      </c>
      <c r="N192" s="70">
        <v>109</v>
      </c>
      <c r="O192" s="71">
        <v>3.1649245063879207E-2</v>
      </c>
      <c r="P192" s="70">
        <v>16445</v>
      </c>
      <c r="Q192" s="70">
        <v>482</v>
      </c>
      <c r="R192" s="71">
        <v>2.9309820614168439E-2</v>
      </c>
      <c r="S192" s="70">
        <v>32519</v>
      </c>
      <c r="T192" s="70">
        <v>997</v>
      </c>
      <c r="U192" s="71">
        <v>3.0658999354223684E-2</v>
      </c>
      <c r="V192" s="70">
        <v>34431</v>
      </c>
      <c r="W192" s="70" t="s">
        <v>297</v>
      </c>
      <c r="X192" s="71" t="s">
        <v>297</v>
      </c>
      <c r="Y192" s="70">
        <v>31237</v>
      </c>
      <c r="Z192" s="70">
        <v>884</v>
      </c>
      <c r="AA192" s="71">
        <v>2.8299772705445467E-2</v>
      </c>
      <c r="AB192" s="70">
        <v>0</v>
      </c>
      <c r="AC192" s="70">
        <v>0</v>
      </c>
      <c r="AD192" s="71" t="s">
        <v>297</v>
      </c>
      <c r="AE192" s="70">
        <v>49790</v>
      </c>
      <c r="AF192" s="70">
        <v>1528</v>
      </c>
      <c r="AG192" s="71">
        <v>3.0688893352078729E-2</v>
      </c>
      <c r="AH192" s="70">
        <v>43979</v>
      </c>
      <c r="AI192" s="70">
        <v>1346</v>
      </c>
      <c r="AJ192" s="71">
        <v>3.0605516269128448E-2</v>
      </c>
      <c r="AK192" s="14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</row>
    <row r="193" spans="1:55" ht="15" customHeight="1" x14ac:dyDescent="0.3">
      <c r="A193" s="46" t="s">
        <v>74</v>
      </c>
      <c r="B193" s="14" t="s">
        <v>12</v>
      </c>
      <c r="C193" s="14" t="s">
        <v>321</v>
      </c>
      <c r="D193" s="70">
        <v>22145</v>
      </c>
      <c r="E193" s="70">
        <v>305</v>
      </c>
      <c r="F193" s="71">
        <v>1.3772860690900881E-2</v>
      </c>
      <c r="G193" s="70">
        <v>87126</v>
      </c>
      <c r="H193" s="70">
        <v>1060</v>
      </c>
      <c r="I193" s="71">
        <v>1.2166287904873401E-2</v>
      </c>
      <c r="J193" s="70">
        <v>40677</v>
      </c>
      <c r="K193" s="70">
        <v>311</v>
      </c>
      <c r="L193" s="71">
        <v>7.6455982496250949E-3</v>
      </c>
      <c r="M193" s="70">
        <v>104046</v>
      </c>
      <c r="N193" s="70">
        <v>859</v>
      </c>
      <c r="O193" s="71">
        <v>8.2559637083597648E-3</v>
      </c>
      <c r="P193" s="70">
        <v>32402</v>
      </c>
      <c r="Q193" s="70">
        <v>280</v>
      </c>
      <c r="R193" s="71">
        <v>8.6414418863033152E-3</v>
      </c>
      <c r="S193" s="70">
        <v>37225</v>
      </c>
      <c r="T193" s="70">
        <v>357</v>
      </c>
      <c r="U193" s="71">
        <v>9.5903290799194095E-3</v>
      </c>
      <c r="V193" s="70">
        <v>16984</v>
      </c>
      <c r="W193" s="70">
        <v>173</v>
      </c>
      <c r="X193" s="71">
        <v>1.0186057465850213E-2</v>
      </c>
      <c r="Y193" s="70">
        <v>23641</v>
      </c>
      <c r="Z193" s="70">
        <v>184</v>
      </c>
      <c r="AA193" s="71">
        <v>7.7830887018315639E-3</v>
      </c>
      <c r="AB193" s="70">
        <v>0</v>
      </c>
      <c r="AC193" s="70">
        <v>0</v>
      </c>
      <c r="AD193" s="71" t="s">
        <v>297</v>
      </c>
      <c r="AE193" s="70">
        <v>4082</v>
      </c>
      <c r="AF193" s="70">
        <v>89</v>
      </c>
      <c r="AG193" s="71">
        <v>2.1803037726604607E-2</v>
      </c>
      <c r="AH193" s="70">
        <v>1481</v>
      </c>
      <c r="AI193" s="70">
        <v>43</v>
      </c>
      <c r="AJ193" s="71">
        <v>2.9034436191762322E-2</v>
      </c>
      <c r="AK193" s="14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</row>
    <row r="194" spans="1:55" ht="15" customHeight="1" x14ac:dyDescent="0.3">
      <c r="A194" s="14" t="s">
        <v>74</v>
      </c>
      <c r="B194" s="14" t="s">
        <v>12</v>
      </c>
      <c r="C194" s="2"/>
      <c r="D194" s="70">
        <v>19740</v>
      </c>
      <c r="E194" s="67">
        <v>1396</v>
      </c>
      <c r="F194" s="71">
        <v>7.0719351570415395E-2</v>
      </c>
      <c r="G194" s="67">
        <v>34760</v>
      </c>
      <c r="H194" s="67">
        <v>1910</v>
      </c>
      <c r="I194" s="71">
        <v>5.4948216340621407E-2</v>
      </c>
      <c r="J194" s="70"/>
      <c r="K194" s="70"/>
      <c r="L194" s="71" t="s">
        <v>297</v>
      </c>
      <c r="M194" s="67">
        <v>1178872</v>
      </c>
      <c r="N194" s="67">
        <v>5211</v>
      </c>
      <c r="O194" s="71">
        <v>4.4203272280620796E-3</v>
      </c>
      <c r="P194" s="67">
        <v>14950</v>
      </c>
      <c r="Q194" s="67">
        <v>578</v>
      </c>
      <c r="R194" s="71">
        <v>3.8662207357859531E-2</v>
      </c>
      <c r="U194" s="71" t="s">
        <v>297</v>
      </c>
      <c r="X194" s="71" t="s">
        <v>297</v>
      </c>
      <c r="AA194" s="71" t="s">
        <v>297</v>
      </c>
      <c r="AD194" s="71" t="s">
        <v>297</v>
      </c>
      <c r="AG194" s="71" t="s">
        <v>297</v>
      </c>
      <c r="AJ194" s="71" t="s">
        <v>297</v>
      </c>
    </row>
    <row r="195" spans="1:55" ht="15" customHeight="1" x14ac:dyDescent="0.3">
      <c r="A195" s="14" t="s">
        <v>34</v>
      </c>
      <c r="B195" s="14" t="s">
        <v>12</v>
      </c>
      <c r="C195" s="14" t="s">
        <v>321</v>
      </c>
      <c r="D195" s="70">
        <v>4056</v>
      </c>
      <c r="E195" s="70">
        <v>52</v>
      </c>
      <c r="F195" s="71">
        <v>1.282051282051282E-2</v>
      </c>
      <c r="G195" s="70">
        <v>0</v>
      </c>
      <c r="H195" s="70">
        <v>0</v>
      </c>
      <c r="I195" s="71" t="s">
        <v>297</v>
      </c>
      <c r="J195" s="70">
        <v>0</v>
      </c>
      <c r="K195" s="70">
        <v>0</v>
      </c>
      <c r="L195" s="71" t="s">
        <v>297</v>
      </c>
      <c r="M195" s="70">
        <v>0</v>
      </c>
      <c r="N195" s="70">
        <v>0</v>
      </c>
      <c r="O195" s="71" t="s">
        <v>297</v>
      </c>
      <c r="P195" s="70">
        <v>0</v>
      </c>
      <c r="Q195" s="70">
        <v>0</v>
      </c>
      <c r="R195" s="71" t="s">
        <v>297</v>
      </c>
      <c r="S195" s="70">
        <v>13416</v>
      </c>
      <c r="T195" s="70">
        <v>166</v>
      </c>
      <c r="U195" s="71">
        <v>1.2373285629099583E-2</v>
      </c>
      <c r="V195" s="70">
        <v>5740</v>
      </c>
      <c r="W195" s="70">
        <v>89</v>
      </c>
      <c r="X195" s="71">
        <v>1.5505226480836238E-2</v>
      </c>
      <c r="Y195" s="70">
        <v>7305</v>
      </c>
      <c r="Z195" s="70">
        <v>107</v>
      </c>
      <c r="AA195" s="71">
        <v>1.4647501711156741E-2</v>
      </c>
      <c r="AB195" s="70">
        <v>8177</v>
      </c>
      <c r="AC195" s="70">
        <v>146</v>
      </c>
      <c r="AD195" s="71">
        <v>1.7854959031429619E-2</v>
      </c>
      <c r="AE195" s="70">
        <v>26520</v>
      </c>
      <c r="AF195" s="70">
        <v>455</v>
      </c>
      <c r="AG195" s="71">
        <v>1.7156862745098041E-2</v>
      </c>
      <c r="AH195" s="70">
        <v>10543</v>
      </c>
      <c r="AI195" s="70">
        <v>160</v>
      </c>
      <c r="AJ195" s="71">
        <v>1.5175946125391256E-2</v>
      </c>
      <c r="AM195" s="29"/>
      <c r="AN195" s="29"/>
      <c r="AO195" s="29"/>
      <c r="AP195" s="29"/>
      <c r="AQ195" s="29"/>
      <c r="AV195" s="29"/>
      <c r="AW195" s="29"/>
      <c r="AX195" s="29"/>
      <c r="AY195" s="29"/>
      <c r="AZ195" s="29"/>
      <c r="BA195" s="29"/>
      <c r="BB195" s="29"/>
      <c r="BC195" s="29"/>
    </row>
    <row r="196" spans="1:55" ht="15" customHeight="1" x14ac:dyDescent="0.3">
      <c r="A196" s="14" t="s">
        <v>34</v>
      </c>
      <c r="B196" s="14" t="s">
        <v>12</v>
      </c>
      <c r="C196" s="14" t="s">
        <v>321</v>
      </c>
      <c r="D196" s="70">
        <v>4134318</v>
      </c>
      <c r="E196" s="70">
        <v>38444</v>
      </c>
      <c r="F196" s="71">
        <v>9.2987525391128589E-3</v>
      </c>
      <c r="G196" s="70">
        <v>4330320</v>
      </c>
      <c r="H196" s="70">
        <v>37694</v>
      </c>
      <c r="I196" s="71">
        <v>8.7046684771564225E-3</v>
      </c>
      <c r="J196" s="70">
        <v>2889392</v>
      </c>
      <c r="K196" s="70">
        <v>26969</v>
      </c>
      <c r="L196" s="71">
        <v>9.3337975601787502E-3</v>
      </c>
      <c r="M196" s="70">
        <v>2979000</v>
      </c>
      <c r="N196" s="70">
        <v>38901</v>
      </c>
      <c r="O196" s="71">
        <v>1.305840886203424E-2</v>
      </c>
      <c r="P196" s="70">
        <v>3114468</v>
      </c>
      <c r="Q196" s="70">
        <v>38656</v>
      </c>
      <c r="R196" s="71">
        <v>1.2411750578268904E-2</v>
      </c>
      <c r="S196" s="70">
        <v>4125010</v>
      </c>
      <c r="T196" s="70">
        <v>41118</v>
      </c>
      <c r="U196" s="71">
        <v>9.967975835210096E-3</v>
      </c>
      <c r="V196" s="70">
        <v>3046102</v>
      </c>
      <c r="W196" s="70">
        <v>28777</v>
      </c>
      <c r="X196" s="71">
        <v>9.447155741994194E-3</v>
      </c>
      <c r="Y196" s="70">
        <v>3578824</v>
      </c>
      <c r="Z196" s="70">
        <v>42621</v>
      </c>
      <c r="AA196" s="71">
        <v>1.1909219341325531E-2</v>
      </c>
      <c r="AB196" s="70">
        <v>3755336</v>
      </c>
      <c r="AC196" s="70">
        <v>53949</v>
      </c>
      <c r="AD196" s="71">
        <v>1.4365958199213066E-2</v>
      </c>
      <c r="AE196" s="70">
        <v>4576676</v>
      </c>
      <c r="AF196" s="70">
        <v>61222</v>
      </c>
      <c r="AG196" s="71">
        <v>1.3376520426615298E-3</v>
      </c>
      <c r="AH196" s="70">
        <v>3624439</v>
      </c>
      <c r="AI196" s="70">
        <v>53228</v>
      </c>
      <c r="AJ196" s="71">
        <v>1.468585897017442E-2</v>
      </c>
      <c r="AK196" s="14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</row>
    <row r="197" spans="1:55" ht="15" customHeight="1" x14ac:dyDescent="0.3">
      <c r="A197" s="14" t="s">
        <v>11</v>
      </c>
      <c r="B197" s="14" t="s">
        <v>12</v>
      </c>
      <c r="C197" s="14" t="s">
        <v>321</v>
      </c>
      <c r="D197" s="70">
        <v>4400</v>
      </c>
      <c r="E197" s="70">
        <v>79</v>
      </c>
      <c r="F197" s="71">
        <v>1.7954545454545456E-2</v>
      </c>
      <c r="G197" s="70">
        <v>0</v>
      </c>
      <c r="H197" s="70">
        <v>0</v>
      </c>
      <c r="I197" s="71" t="s">
        <v>297</v>
      </c>
      <c r="J197" s="70">
        <v>0</v>
      </c>
      <c r="K197" s="70">
        <v>0</v>
      </c>
      <c r="L197" s="71" t="s">
        <v>297</v>
      </c>
      <c r="M197" s="70">
        <v>0</v>
      </c>
      <c r="N197" s="70">
        <v>0</v>
      </c>
      <c r="O197" s="71" t="s">
        <v>297</v>
      </c>
      <c r="P197" s="70">
        <v>0</v>
      </c>
      <c r="Q197" s="70">
        <v>0</v>
      </c>
      <c r="R197" s="71" t="s">
        <v>297</v>
      </c>
      <c r="S197" s="70">
        <v>18141</v>
      </c>
      <c r="T197" s="70">
        <v>257</v>
      </c>
      <c r="U197" s="71">
        <v>1.416680447604873E-2</v>
      </c>
      <c r="V197" s="70">
        <v>13832</v>
      </c>
      <c r="W197" s="70">
        <v>207</v>
      </c>
      <c r="X197" s="71">
        <v>1.4965297860034702E-2</v>
      </c>
      <c r="Y197" s="70">
        <v>12722</v>
      </c>
      <c r="Z197" s="70">
        <v>210</v>
      </c>
      <c r="AA197" s="71">
        <v>1.6506838547398209E-2</v>
      </c>
      <c r="AB197" s="70">
        <v>56559</v>
      </c>
      <c r="AC197" s="70">
        <v>544</v>
      </c>
      <c r="AD197" s="71">
        <v>9.6182747219717458E-3</v>
      </c>
      <c r="AE197" s="70">
        <v>84812</v>
      </c>
      <c r="AF197" s="70">
        <v>3403</v>
      </c>
      <c r="AG197" s="71">
        <v>4.0124039051077677E-2</v>
      </c>
      <c r="AH197" s="70">
        <v>25844</v>
      </c>
      <c r="AI197" s="70">
        <v>445</v>
      </c>
      <c r="AJ197" s="71">
        <v>1.7218696796161583E-2</v>
      </c>
      <c r="AM197" s="29"/>
      <c r="AN197" s="29"/>
      <c r="AO197" s="29"/>
      <c r="AP197" s="29"/>
      <c r="AQ197" s="29"/>
      <c r="AR197" s="37"/>
      <c r="AV197" s="29"/>
      <c r="AW197" s="29"/>
      <c r="AX197" s="29"/>
      <c r="AY197" s="29"/>
      <c r="AZ197" s="29"/>
      <c r="BA197" s="29"/>
      <c r="BB197" s="29"/>
      <c r="BC197" s="29"/>
    </row>
    <row r="198" spans="1:55" ht="15" customHeight="1" x14ac:dyDescent="0.3">
      <c r="A198" s="14" t="s">
        <v>11</v>
      </c>
      <c r="B198" s="14" t="s">
        <v>12</v>
      </c>
      <c r="C198" s="14" t="s">
        <v>321</v>
      </c>
      <c r="D198" s="70">
        <v>10944999</v>
      </c>
      <c r="E198" s="70">
        <v>132090</v>
      </c>
      <c r="F198" s="71">
        <v>1.2068525543035682E-2</v>
      </c>
      <c r="G198" s="70">
        <v>12696665</v>
      </c>
      <c r="H198" s="70">
        <v>107978</v>
      </c>
      <c r="I198" s="71">
        <v>8.5044379764292431E-3</v>
      </c>
      <c r="J198" s="70">
        <v>11102305</v>
      </c>
      <c r="K198" s="70">
        <v>132059</v>
      </c>
      <c r="L198" s="71">
        <v>1.1894737173947212E-2</v>
      </c>
      <c r="M198" s="70">
        <v>8581021</v>
      </c>
      <c r="N198" s="70">
        <v>101126</v>
      </c>
      <c r="O198" s="71">
        <v>1.1784844717196241E-2</v>
      </c>
      <c r="P198" s="70">
        <v>14217073</v>
      </c>
      <c r="Q198" s="70">
        <v>195713</v>
      </c>
      <c r="R198" s="71">
        <v>1.3766054377015578E-2</v>
      </c>
      <c r="S198" s="70">
        <v>14459789</v>
      </c>
      <c r="T198" s="70">
        <v>164276</v>
      </c>
      <c r="U198" s="71">
        <v>1.1360885003232067E-2</v>
      </c>
      <c r="V198" s="70">
        <v>12725446</v>
      </c>
      <c r="W198" s="70">
        <v>127782</v>
      </c>
      <c r="X198" s="71">
        <v>1.0041455521480348E-2</v>
      </c>
      <c r="Y198" s="70">
        <v>14011621</v>
      </c>
      <c r="Z198" s="70">
        <v>186572</v>
      </c>
      <c r="AA198" s="71">
        <v>1.3315518597027424E-2</v>
      </c>
      <c r="AB198" s="70">
        <v>14112992</v>
      </c>
      <c r="AC198" s="70">
        <v>224935</v>
      </c>
      <c r="AD198" s="71">
        <v>1.5938151173046793E-2</v>
      </c>
      <c r="AE198" s="70">
        <v>19183957</v>
      </c>
      <c r="AF198" s="70">
        <v>284114</v>
      </c>
      <c r="AG198" s="71">
        <v>1.4809978984002102E-2</v>
      </c>
      <c r="AH198" s="70">
        <v>19419881</v>
      </c>
      <c r="AI198" s="70">
        <v>303344</v>
      </c>
      <c r="AJ198" s="71">
        <v>1.5620281092350669E-2</v>
      </c>
      <c r="AK198" s="14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</row>
    <row r="199" spans="1:55" ht="15" customHeight="1" x14ac:dyDescent="0.3">
      <c r="A199" s="14" t="s">
        <v>70</v>
      </c>
      <c r="B199" s="14" t="s">
        <v>12</v>
      </c>
      <c r="C199" s="14" t="s">
        <v>321</v>
      </c>
      <c r="D199" s="70">
        <v>17342</v>
      </c>
      <c r="E199" s="70">
        <v>434</v>
      </c>
      <c r="F199" s="71">
        <v>2.5025948564179449E-2</v>
      </c>
      <c r="G199" s="70">
        <v>0</v>
      </c>
      <c r="H199" s="70">
        <v>0</v>
      </c>
      <c r="I199" s="71" t="s">
        <v>297</v>
      </c>
      <c r="J199" s="70">
        <v>7166</v>
      </c>
      <c r="K199" s="70">
        <v>450</v>
      </c>
      <c r="L199" s="71">
        <v>6.2796539212950045E-2</v>
      </c>
      <c r="M199" s="70">
        <v>15132</v>
      </c>
      <c r="N199" s="70">
        <v>850</v>
      </c>
      <c r="O199" s="71">
        <v>5.6172349986782978E-2</v>
      </c>
      <c r="P199" s="70">
        <v>0</v>
      </c>
      <c r="Q199" s="70">
        <v>0</v>
      </c>
      <c r="R199" s="71" t="s">
        <v>297</v>
      </c>
      <c r="S199" s="70">
        <v>176676</v>
      </c>
      <c r="T199" s="70">
        <v>13707</v>
      </c>
      <c r="U199" s="71">
        <v>7.7582693744481429E-2</v>
      </c>
      <c r="V199" s="70">
        <v>246044</v>
      </c>
      <c r="W199" s="70">
        <v>16191</v>
      </c>
      <c r="X199" s="71">
        <v>6.5805303116515751E-2</v>
      </c>
      <c r="Y199" s="70">
        <v>343124</v>
      </c>
      <c r="Z199" s="70">
        <v>32351</v>
      </c>
      <c r="AA199" s="71">
        <v>9.428369918746575E-2</v>
      </c>
      <c r="AB199" s="70">
        <v>183677</v>
      </c>
      <c r="AC199" s="70">
        <v>12058</v>
      </c>
      <c r="AD199" s="71">
        <v>6.5647849213565118E-2</v>
      </c>
      <c r="AE199" s="70">
        <v>208377</v>
      </c>
      <c r="AF199" s="70">
        <v>15225</v>
      </c>
      <c r="AG199" s="71">
        <v>7.3064685641889462E-2</v>
      </c>
      <c r="AH199" s="70">
        <v>392249</v>
      </c>
      <c r="AI199" s="70">
        <v>30970</v>
      </c>
      <c r="AJ199" s="71">
        <v>7.8954949534606841E-2</v>
      </c>
      <c r="AM199" s="29"/>
      <c r="AN199" s="29"/>
      <c r="AO199" s="29"/>
      <c r="AP199" s="29"/>
      <c r="AQ199" s="29"/>
      <c r="AX199" s="29"/>
      <c r="AY199" s="29"/>
      <c r="AZ199" s="29"/>
      <c r="BA199" s="29"/>
      <c r="BB199" s="29"/>
      <c r="BC199" s="29"/>
    </row>
    <row r="200" spans="1:55" ht="15" customHeight="1" x14ac:dyDescent="0.3">
      <c r="A200" s="14" t="s">
        <v>70</v>
      </c>
      <c r="B200" s="14" t="s">
        <v>12</v>
      </c>
      <c r="C200" s="14" t="s">
        <v>321</v>
      </c>
      <c r="D200" s="70">
        <v>8040</v>
      </c>
      <c r="E200" s="70">
        <v>353</v>
      </c>
      <c r="F200" s="71">
        <v>4.390547263681592E-2</v>
      </c>
      <c r="G200" s="70">
        <v>110949</v>
      </c>
      <c r="H200" s="70">
        <v>7937</v>
      </c>
      <c r="I200" s="71">
        <v>7.1537373027246748E-2</v>
      </c>
      <c r="J200" s="70">
        <v>317252</v>
      </c>
      <c r="K200" s="70">
        <v>20062</v>
      </c>
      <c r="L200" s="71">
        <v>6.3236795985525701E-2</v>
      </c>
      <c r="M200" s="70">
        <v>389870</v>
      </c>
      <c r="N200" s="70">
        <v>29650</v>
      </c>
      <c r="O200" s="71">
        <v>7.6050991356093056E-2</v>
      </c>
      <c r="P200" s="70">
        <v>543640</v>
      </c>
      <c r="Q200" s="70">
        <v>22470</v>
      </c>
      <c r="R200" s="71">
        <v>4.133249944816423E-2</v>
      </c>
      <c r="S200" s="70">
        <v>261780</v>
      </c>
      <c r="T200" s="70">
        <v>21820</v>
      </c>
      <c r="U200" s="71">
        <v>8.3352433340973336E-2</v>
      </c>
      <c r="V200" s="70">
        <v>390942</v>
      </c>
      <c r="W200" s="70">
        <v>33529</v>
      </c>
      <c r="X200" s="71">
        <v>8.5764640279120688E-2</v>
      </c>
      <c r="Y200" s="70">
        <v>189566</v>
      </c>
      <c r="Z200" s="70">
        <v>16094</v>
      </c>
      <c r="AA200" s="71">
        <v>8.4899190783157316E-2</v>
      </c>
      <c r="AB200" s="70">
        <v>435890</v>
      </c>
      <c r="AC200" s="70">
        <v>34248</v>
      </c>
      <c r="AD200" s="71">
        <v>7.8570281493037228E-2</v>
      </c>
      <c r="AE200" s="70">
        <v>493545</v>
      </c>
      <c r="AF200" s="70">
        <v>40139</v>
      </c>
      <c r="AG200" s="71">
        <v>8.1327943753862361E-2</v>
      </c>
      <c r="AH200" s="70">
        <v>459069</v>
      </c>
      <c r="AI200" s="70">
        <v>38367</v>
      </c>
      <c r="AJ200" s="71">
        <v>8.3575671631061998E-2</v>
      </c>
      <c r="AK200" s="14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</row>
    <row r="201" spans="1:55" ht="15" customHeight="1" x14ac:dyDescent="0.3">
      <c r="A201" s="14" t="s">
        <v>101</v>
      </c>
      <c r="B201" s="14" t="s">
        <v>12</v>
      </c>
      <c r="C201" s="14" t="s">
        <v>321</v>
      </c>
      <c r="D201" s="70">
        <v>1800</v>
      </c>
      <c r="E201" s="70">
        <v>177</v>
      </c>
      <c r="F201" s="71">
        <v>9.8333333333333328E-2</v>
      </c>
      <c r="G201" s="70">
        <v>8457</v>
      </c>
      <c r="H201" s="70">
        <v>604</v>
      </c>
      <c r="I201" s="71">
        <v>7.1420125339955065E-2</v>
      </c>
      <c r="J201" s="70">
        <v>84220</v>
      </c>
      <c r="K201" s="70">
        <v>2586</v>
      </c>
      <c r="L201" s="71">
        <v>3.07052956542389E-2</v>
      </c>
      <c r="M201" s="70">
        <v>19202</v>
      </c>
      <c r="N201" s="70">
        <v>1226</v>
      </c>
      <c r="O201" s="71">
        <v>6.3847515883762113E-2</v>
      </c>
      <c r="P201" s="70">
        <v>25148</v>
      </c>
      <c r="Q201" s="70">
        <v>2030</v>
      </c>
      <c r="R201" s="71">
        <v>8.0722125019882296E-2</v>
      </c>
      <c r="S201" s="70">
        <v>55685</v>
      </c>
      <c r="T201" s="70">
        <v>4628</v>
      </c>
      <c r="U201" s="71">
        <v>8.3110352877794738E-2</v>
      </c>
      <c r="V201" s="70">
        <v>44194</v>
      </c>
      <c r="W201" s="70">
        <v>5928</v>
      </c>
      <c r="X201" s="71">
        <v>0.13413585554600171</v>
      </c>
      <c r="Y201" s="70">
        <v>206421</v>
      </c>
      <c r="Z201" s="70">
        <v>18071</v>
      </c>
      <c r="AA201" s="71">
        <v>8.7544387441200272E-2</v>
      </c>
      <c r="AB201" s="70">
        <v>209287</v>
      </c>
      <c r="AC201" s="70">
        <v>15133</v>
      </c>
      <c r="AD201" s="71">
        <v>7.2307405620033738E-2</v>
      </c>
      <c r="AE201" s="70">
        <v>207207</v>
      </c>
      <c r="AF201" s="70">
        <v>15865</v>
      </c>
      <c r="AG201" s="71">
        <v>7.656594613116352E-2</v>
      </c>
      <c r="AH201" s="70">
        <v>467987</v>
      </c>
      <c r="AI201" s="70">
        <v>42027</v>
      </c>
      <c r="AJ201" s="71">
        <v>8.9803776600632074E-2</v>
      </c>
      <c r="AK201" s="14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</row>
    <row r="202" spans="1:55" ht="15" customHeight="1" x14ac:dyDescent="0.3">
      <c r="A202" s="46" t="s">
        <v>152</v>
      </c>
      <c r="B202" s="14" t="s">
        <v>12</v>
      </c>
      <c r="C202" s="14" t="s">
        <v>321</v>
      </c>
      <c r="D202" s="70">
        <v>7026</v>
      </c>
      <c r="E202" s="70">
        <v>162</v>
      </c>
      <c r="F202" s="71">
        <v>2.3057216054654141E-2</v>
      </c>
      <c r="G202" s="70">
        <v>0</v>
      </c>
      <c r="H202" s="70">
        <v>0</v>
      </c>
      <c r="I202" s="71" t="s">
        <v>297</v>
      </c>
      <c r="J202" s="70">
        <v>0</v>
      </c>
      <c r="K202" s="70">
        <v>0</v>
      </c>
      <c r="L202" s="71" t="s">
        <v>297</v>
      </c>
      <c r="M202" s="70">
        <v>0</v>
      </c>
      <c r="N202" s="70">
        <v>0</v>
      </c>
      <c r="O202" s="71" t="s">
        <v>297</v>
      </c>
      <c r="P202" s="70">
        <v>0</v>
      </c>
      <c r="Q202" s="70">
        <v>0</v>
      </c>
      <c r="R202" s="71" t="s">
        <v>297</v>
      </c>
      <c r="S202" s="70">
        <v>0</v>
      </c>
      <c r="T202" s="70">
        <v>0</v>
      </c>
      <c r="U202" s="71" t="s">
        <v>297</v>
      </c>
      <c r="V202" s="70">
        <v>0</v>
      </c>
      <c r="W202" s="70">
        <v>0</v>
      </c>
      <c r="X202" s="71" t="s">
        <v>297</v>
      </c>
      <c r="Y202" s="70">
        <v>0</v>
      </c>
      <c r="Z202" s="70">
        <v>0</v>
      </c>
      <c r="AA202" s="71" t="s">
        <v>297</v>
      </c>
      <c r="AB202" s="70">
        <v>0</v>
      </c>
      <c r="AC202" s="70">
        <v>0</v>
      </c>
      <c r="AD202" s="71" t="s">
        <v>297</v>
      </c>
      <c r="AE202" s="70">
        <v>0</v>
      </c>
      <c r="AF202" s="70">
        <v>0</v>
      </c>
      <c r="AG202" s="71" t="s">
        <v>297</v>
      </c>
      <c r="AH202" s="70">
        <v>0</v>
      </c>
      <c r="AI202" s="70">
        <v>0</v>
      </c>
      <c r="AJ202" s="71" t="s">
        <v>297</v>
      </c>
      <c r="AK202" s="14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</row>
    <row r="203" spans="1:55" ht="15" customHeight="1" x14ac:dyDescent="0.3">
      <c r="A203" s="14" t="s">
        <v>75</v>
      </c>
      <c r="B203" s="14" t="s">
        <v>12</v>
      </c>
      <c r="C203" s="14" t="s">
        <v>321</v>
      </c>
      <c r="D203" s="70">
        <v>2600</v>
      </c>
      <c r="E203" s="70">
        <v>101</v>
      </c>
      <c r="F203" s="71">
        <v>3.8846153846153843E-2</v>
      </c>
      <c r="G203" s="70">
        <v>6500</v>
      </c>
      <c r="H203" s="70">
        <v>818</v>
      </c>
      <c r="I203" s="71">
        <v>0.12584615384615386</v>
      </c>
      <c r="J203" s="70">
        <v>910</v>
      </c>
      <c r="K203" s="70">
        <v>63</v>
      </c>
      <c r="L203" s="71">
        <v>6.9230769230769235E-2</v>
      </c>
      <c r="M203" s="70">
        <v>325</v>
      </c>
      <c r="N203" s="70">
        <v>30</v>
      </c>
      <c r="O203" s="71">
        <v>9.2307692307692313E-2</v>
      </c>
      <c r="P203" s="70">
        <v>0</v>
      </c>
      <c r="Q203" s="70">
        <v>0</v>
      </c>
      <c r="R203" s="71" t="s">
        <v>297</v>
      </c>
      <c r="S203" s="70">
        <v>1742</v>
      </c>
      <c r="T203" s="70">
        <v>75</v>
      </c>
      <c r="U203" s="71">
        <v>4.3053960964408729E-2</v>
      </c>
      <c r="V203" s="70">
        <v>18902</v>
      </c>
      <c r="W203" s="70">
        <v>869</v>
      </c>
      <c r="X203" s="71">
        <v>4.5973971008358906E-2</v>
      </c>
      <c r="Y203" s="70">
        <v>26520</v>
      </c>
      <c r="Z203" s="70">
        <v>1449</v>
      </c>
      <c r="AA203" s="71">
        <v>5.4638009049773756E-2</v>
      </c>
      <c r="AB203" s="70">
        <v>81646</v>
      </c>
      <c r="AC203" s="70">
        <v>3668</v>
      </c>
      <c r="AD203" s="71">
        <v>4.4925654655463831E-2</v>
      </c>
      <c r="AE203" s="70">
        <v>185042</v>
      </c>
      <c r="AF203" s="70">
        <v>7859</v>
      </c>
      <c r="AG203" s="71">
        <v>4.2471438916570292E-2</v>
      </c>
      <c r="AH203" s="70">
        <v>393432</v>
      </c>
      <c r="AI203" s="70">
        <v>12673</v>
      </c>
      <c r="AJ203" s="71">
        <v>3.2211411374773784E-2</v>
      </c>
      <c r="AM203" s="29"/>
      <c r="AN203" s="29"/>
      <c r="AO203" s="29"/>
      <c r="AP203" s="29"/>
      <c r="AQ203" s="29"/>
      <c r="AV203" s="29"/>
      <c r="AW203" s="29"/>
      <c r="AX203" s="29"/>
      <c r="AY203" s="29"/>
      <c r="AZ203" s="29"/>
      <c r="BA203" s="29"/>
      <c r="BB203" s="29"/>
      <c r="BC203" s="29"/>
    </row>
    <row r="204" spans="1:55" ht="15" customHeight="1" x14ac:dyDescent="0.3">
      <c r="A204" s="14" t="s">
        <v>205</v>
      </c>
      <c r="B204" s="14" t="s">
        <v>12</v>
      </c>
      <c r="C204" s="14" t="s">
        <v>321</v>
      </c>
      <c r="D204" s="70">
        <v>0</v>
      </c>
      <c r="E204" s="70">
        <v>0</v>
      </c>
      <c r="F204" s="71" t="s">
        <v>297</v>
      </c>
      <c r="G204" s="70">
        <v>0</v>
      </c>
      <c r="H204" s="70">
        <v>0</v>
      </c>
      <c r="I204" s="71" t="s">
        <v>297</v>
      </c>
      <c r="J204" s="70">
        <v>1202</v>
      </c>
      <c r="K204" s="70">
        <v>297</v>
      </c>
      <c r="L204" s="71">
        <v>0.24708818635607321</v>
      </c>
      <c r="M204" s="70">
        <v>1196</v>
      </c>
      <c r="N204" s="70">
        <v>367</v>
      </c>
      <c r="O204" s="71">
        <v>0.30685618729096992</v>
      </c>
      <c r="P204" s="70">
        <v>0</v>
      </c>
      <c r="Q204" s="70">
        <v>0</v>
      </c>
      <c r="R204" s="71" t="s">
        <v>297</v>
      </c>
      <c r="S204" s="70">
        <v>0</v>
      </c>
      <c r="T204" s="70">
        <v>0</v>
      </c>
      <c r="U204" s="71" t="s">
        <v>297</v>
      </c>
      <c r="V204" s="70">
        <v>0</v>
      </c>
      <c r="W204" s="70">
        <v>0</v>
      </c>
      <c r="X204" s="71" t="s">
        <v>297</v>
      </c>
      <c r="Y204" s="70">
        <v>0</v>
      </c>
      <c r="Z204" s="70">
        <v>0</v>
      </c>
      <c r="AA204" s="71" t="s">
        <v>297</v>
      </c>
      <c r="AB204" s="70">
        <v>0</v>
      </c>
      <c r="AC204" s="70">
        <v>0</v>
      </c>
      <c r="AD204" s="71" t="s">
        <v>297</v>
      </c>
      <c r="AE204" s="70">
        <v>3757</v>
      </c>
      <c r="AF204" s="70">
        <v>1963</v>
      </c>
      <c r="AG204" s="71">
        <v>0.52249134948096887</v>
      </c>
      <c r="AH204" s="70">
        <v>910</v>
      </c>
      <c r="AI204" s="70">
        <v>527</v>
      </c>
      <c r="AJ204" s="71">
        <v>0.57912087912087917</v>
      </c>
      <c r="AK204" s="14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</row>
    <row r="205" spans="1:55" x14ac:dyDescent="0.3">
      <c r="A205" s="46" t="s">
        <v>205</v>
      </c>
      <c r="B205" s="14" t="s">
        <v>12</v>
      </c>
      <c r="C205" s="14" t="s">
        <v>321</v>
      </c>
      <c r="D205" s="70">
        <v>1118</v>
      </c>
      <c r="E205" s="70">
        <v>529</v>
      </c>
      <c r="F205" s="71">
        <v>0.47316636851520572</v>
      </c>
      <c r="G205" s="70">
        <v>0</v>
      </c>
      <c r="H205" s="70">
        <v>0</v>
      </c>
      <c r="I205" s="71" t="s">
        <v>297</v>
      </c>
      <c r="J205" s="70">
        <v>0</v>
      </c>
      <c r="K205" s="70">
        <v>0</v>
      </c>
      <c r="L205" s="71" t="s">
        <v>297</v>
      </c>
      <c r="M205" s="70">
        <v>0</v>
      </c>
      <c r="N205" s="70">
        <v>0</v>
      </c>
      <c r="O205" s="71" t="s">
        <v>297</v>
      </c>
      <c r="P205" s="70">
        <v>0</v>
      </c>
      <c r="Q205" s="70">
        <v>0</v>
      </c>
      <c r="R205" s="71" t="s">
        <v>297</v>
      </c>
      <c r="S205" s="70">
        <v>0</v>
      </c>
      <c r="T205" s="70">
        <v>0</v>
      </c>
      <c r="U205" s="71" t="s">
        <v>297</v>
      </c>
      <c r="V205" s="70">
        <v>0</v>
      </c>
      <c r="W205" s="70">
        <v>0</v>
      </c>
      <c r="X205" s="71" t="s">
        <v>297</v>
      </c>
      <c r="Y205" s="70">
        <v>0</v>
      </c>
      <c r="Z205" s="70">
        <v>0</v>
      </c>
      <c r="AA205" s="71" t="s">
        <v>297</v>
      </c>
      <c r="AB205" s="70">
        <v>0</v>
      </c>
      <c r="AC205" s="70">
        <v>0</v>
      </c>
      <c r="AD205" s="71" t="s">
        <v>297</v>
      </c>
      <c r="AE205" s="70">
        <v>0</v>
      </c>
      <c r="AF205" s="70">
        <v>0</v>
      </c>
      <c r="AG205" s="71" t="s">
        <v>297</v>
      </c>
      <c r="AH205" s="70">
        <v>0</v>
      </c>
      <c r="AI205" s="70">
        <v>0</v>
      </c>
      <c r="AJ205" s="71" t="s">
        <v>297</v>
      </c>
      <c r="AK205" s="14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</row>
    <row r="206" spans="1:55" x14ac:dyDescent="0.3">
      <c r="A206" s="14" t="s">
        <v>51</v>
      </c>
      <c r="B206" s="14" t="s">
        <v>12</v>
      </c>
      <c r="C206" s="14" t="s">
        <v>321</v>
      </c>
      <c r="D206" s="70">
        <v>2125</v>
      </c>
      <c r="E206" s="70">
        <v>109</v>
      </c>
      <c r="F206" s="71">
        <v>5.1294117647058823E-2</v>
      </c>
      <c r="G206" s="70">
        <v>840</v>
      </c>
      <c r="H206" s="70">
        <v>74</v>
      </c>
      <c r="I206" s="71">
        <v>8.8095238095238101E-2</v>
      </c>
      <c r="J206" s="70">
        <v>2579</v>
      </c>
      <c r="K206" s="70">
        <v>299</v>
      </c>
      <c r="L206" s="71">
        <v>0.11593640946103141</v>
      </c>
      <c r="M206" s="70">
        <v>780</v>
      </c>
      <c r="N206" s="70">
        <v>100</v>
      </c>
      <c r="O206" s="71">
        <v>0.12820512820512819</v>
      </c>
      <c r="P206" s="70">
        <v>0</v>
      </c>
      <c r="Q206" s="70">
        <v>0</v>
      </c>
      <c r="R206" s="71" t="s">
        <v>297</v>
      </c>
      <c r="S206" s="70">
        <v>3120</v>
      </c>
      <c r="T206" s="70">
        <v>255</v>
      </c>
      <c r="U206" s="71">
        <v>8.1730769230769232E-2</v>
      </c>
      <c r="V206" s="70">
        <v>2411</v>
      </c>
      <c r="W206" s="70">
        <v>156</v>
      </c>
      <c r="X206" s="71">
        <v>6.4703442554956456E-2</v>
      </c>
      <c r="Y206" s="70">
        <v>3029</v>
      </c>
      <c r="Z206" s="70">
        <v>219</v>
      </c>
      <c r="AA206" s="71">
        <v>7.2301089468471441E-2</v>
      </c>
      <c r="AB206" s="70">
        <v>3958</v>
      </c>
      <c r="AC206" s="70">
        <v>428</v>
      </c>
      <c r="AD206" s="71">
        <v>0.10813542193026782</v>
      </c>
      <c r="AE206" s="70">
        <v>3406</v>
      </c>
      <c r="AF206" s="70">
        <v>269</v>
      </c>
      <c r="AG206" s="71">
        <v>7.8978273634762189E-2</v>
      </c>
      <c r="AH206" s="70">
        <v>2964</v>
      </c>
      <c r="AI206" s="70">
        <v>299</v>
      </c>
      <c r="AJ206" s="71">
        <v>0.10087719298245613</v>
      </c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</row>
    <row r="207" spans="1:55" x14ac:dyDescent="0.3">
      <c r="A207" s="46" t="s">
        <v>105</v>
      </c>
      <c r="B207" s="14" t="s">
        <v>12</v>
      </c>
      <c r="C207" s="14" t="s">
        <v>321</v>
      </c>
      <c r="D207" s="70">
        <v>0</v>
      </c>
      <c r="E207" s="70">
        <v>0</v>
      </c>
      <c r="F207" s="71" t="s">
        <v>297</v>
      </c>
      <c r="G207" s="70">
        <v>54113</v>
      </c>
      <c r="H207" s="70">
        <v>3120</v>
      </c>
      <c r="I207" s="71">
        <v>5.7657124905290777E-2</v>
      </c>
      <c r="J207" s="70">
        <v>48477</v>
      </c>
      <c r="K207" s="70">
        <v>4032</v>
      </c>
      <c r="L207" s="71">
        <v>8.3173463704437151E-2</v>
      </c>
      <c r="M207" s="70">
        <v>14495</v>
      </c>
      <c r="N207" s="70">
        <v>1576</v>
      </c>
      <c r="O207" s="71">
        <v>0.10872714729216972</v>
      </c>
      <c r="P207" s="70">
        <v>79319</v>
      </c>
      <c r="Q207" s="70">
        <v>5637</v>
      </c>
      <c r="R207" s="71">
        <v>7.106746176830267E-2</v>
      </c>
      <c r="S207" s="70">
        <v>69855</v>
      </c>
      <c r="T207" s="70">
        <v>4582</v>
      </c>
      <c r="U207" s="71">
        <v>6.5593014100637032E-2</v>
      </c>
      <c r="V207" s="70">
        <v>42991</v>
      </c>
      <c r="W207" s="70">
        <v>2552</v>
      </c>
      <c r="X207" s="71">
        <v>5.9361261659417089E-2</v>
      </c>
      <c r="Y207" s="70">
        <v>70037</v>
      </c>
      <c r="Z207" s="70">
        <v>4976</v>
      </c>
      <c r="AA207" s="71">
        <v>7.1048160258149265E-2</v>
      </c>
      <c r="AB207" s="70">
        <v>54990</v>
      </c>
      <c r="AC207" s="70">
        <v>4621</v>
      </c>
      <c r="AD207" s="71">
        <v>8.4033460629205303E-2</v>
      </c>
      <c r="AE207" s="70">
        <v>63011</v>
      </c>
      <c r="AF207" s="70">
        <v>4623</v>
      </c>
      <c r="AG207" s="71">
        <v>7.3368142070432144E-2</v>
      </c>
      <c r="AH207" s="70">
        <v>143390</v>
      </c>
      <c r="AI207" s="70">
        <v>8547</v>
      </c>
      <c r="AJ207" s="71">
        <v>5.9606667131599136E-2</v>
      </c>
      <c r="AK207" s="14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</row>
    <row r="208" spans="1:55" x14ac:dyDescent="0.3">
      <c r="A208" s="14" t="s">
        <v>55</v>
      </c>
      <c r="B208" s="14" t="s">
        <v>12</v>
      </c>
      <c r="C208" s="14" t="s">
        <v>321</v>
      </c>
      <c r="D208" s="70">
        <v>0</v>
      </c>
      <c r="E208" s="70">
        <v>0</v>
      </c>
      <c r="F208" s="71" t="s">
        <v>297</v>
      </c>
      <c r="G208" s="70">
        <v>0</v>
      </c>
      <c r="H208" s="70">
        <v>0</v>
      </c>
      <c r="I208" s="71" t="s">
        <v>297</v>
      </c>
      <c r="J208" s="70">
        <v>0</v>
      </c>
      <c r="K208" s="70">
        <v>0</v>
      </c>
      <c r="L208" s="71" t="s">
        <v>297</v>
      </c>
      <c r="M208" s="70">
        <v>0</v>
      </c>
      <c r="N208" s="70">
        <v>0</v>
      </c>
      <c r="O208" s="71" t="s">
        <v>297</v>
      </c>
      <c r="P208" s="70">
        <v>0</v>
      </c>
      <c r="Q208" s="70">
        <v>0</v>
      </c>
      <c r="R208" s="71" t="s">
        <v>297</v>
      </c>
      <c r="S208" s="70">
        <v>0</v>
      </c>
      <c r="T208" s="70">
        <v>0</v>
      </c>
      <c r="U208" s="71" t="s">
        <v>297</v>
      </c>
      <c r="V208" s="70">
        <v>0</v>
      </c>
      <c r="W208" s="70">
        <v>0</v>
      </c>
      <c r="X208" s="71" t="s">
        <v>297</v>
      </c>
      <c r="Y208" s="70">
        <v>0</v>
      </c>
      <c r="Z208" s="70">
        <v>0</v>
      </c>
      <c r="AA208" s="71" t="s">
        <v>297</v>
      </c>
      <c r="AB208" s="70">
        <v>0</v>
      </c>
      <c r="AC208" s="70">
        <v>0</v>
      </c>
      <c r="AD208" s="71" t="s">
        <v>297</v>
      </c>
      <c r="AE208" s="70">
        <v>0</v>
      </c>
      <c r="AF208" s="70">
        <v>0</v>
      </c>
      <c r="AG208" s="71" t="s">
        <v>297</v>
      </c>
      <c r="AH208" s="70">
        <v>2912</v>
      </c>
      <c r="AI208" s="70">
        <v>116</v>
      </c>
      <c r="AJ208" s="71">
        <v>3.9835164835164832E-2</v>
      </c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</row>
    <row r="209" spans="1:55" ht="15" customHeight="1" x14ac:dyDescent="0.3">
      <c r="A209" s="46" t="s">
        <v>55</v>
      </c>
      <c r="B209" s="14" t="s">
        <v>12</v>
      </c>
      <c r="C209" s="14" t="s">
        <v>321</v>
      </c>
      <c r="D209" s="70">
        <v>0</v>
      </c>
      <c r="E209" s="70">
        <v>0</v>
      </c>
      <c r="F209" s="71" t="s">
        <v>297</v>
      </c>
      <c r="G209" s="70">
        <v>28048</v>
      </c>
      <c r="H209" s="70">
        <v>1134</v>
      </c>
      <c r="I209" s="71">
        <v>4.0430690245293784E-2</v>
      </c>
      <c r="J209" s="70">
        <v>111019</v>
      </c>
      <c r="K209" s="70">
        <v>517</v>
      </c>
      <c r="L209" s="71">
        <v>4.6568605373854925E-3</v>
      </c>
      <c r="M209" s="70">
        <v>124923</v>
      </c>
      <c r="N209" s="70">
        <v>533</v>
      </c>
      <c r="O209" s="71">
        <v>4.2666282429976868E-3</v>
      </c>
      <c r="P209" s="70">
        <v>50433</v>
      </c>
      <c r="Q209" s="70">
        <v>377</v>
      </c>
      <c r="R209" s="71">
        <v>7.4752642119247318E-3</v>
      </c>
      <c r="S209" s="70">
        <v>47944</v>
      </c>
      <c r="T209" s="70">
        <v>334</v>
      </c>
      <c r="U209" s="71">
        <v>6.9664608710161852E-3</v>
      </c>
      <c r="V209" s="70">
        <v>85163</v>
      </c>
      <c r="W209" s="70">
        <v>937</v>
      </c>
      <c r="X209" s="71">
        <v>1.1002430633021382E-2</v>
      </c>
      <c r="Y209" s="70">
        <v>49304</v>
      </c>
      <c r="Z209" s="70">
        <v>397</v>
      </c>
      <c r="AA209" s="71">
        <v>8.0520850235275034E-3</v>
      </c>
      <c r="AB209" s="70">
        <v>169250</v>
      </c>
      <c r="AC209" s="70">
        <v>544</v>
      </c>
      <c r="AD209" s="71">
        <v>3.2141802067946826E-3</v>
      </c>
      <c r="AE209" s="70">
        <v>95667</v>
      </c>
      <c r="AF209" s="70">
        <v>822</v>
      </c>
      <c r="AG209" s="71">
        <v>8.5923045564301175E-3</v>
      </c>
      <c r="AH209" s="70">
        <v>81172</v>
      </c>
      <c r="AI209" s="70">
        <v>908</v>
      </c>
      <c r="AJ209" s="71">
        <v>1.1186123293746611E-2</v>
      </c>
      <c r="AK209" s="14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</row>
    <row r="210" spans="1:55" x14ac:dyDescent="0.3">
      <c r="A210" s="46" t="s">
        <v>55</v>
      </c>
      <c r="B210" s="14" t="s">
        <v>12</v>
      </c>
      <c r="C210" s="14" t="s">
        <v>321</v>
      </c>
      <c r="D210" s="70">
        <v>0</v>
      </c>
      <c r="E210" s="70">
        <v>0</v>
      </c>
      <c r="F210" s="71" t="s">
        <v>297</v>
      </c>
      <c r="G210" s="70">
        <v>0</v>
      </c>
      <c r="H210" s="70">
        <v>0</v>
      </c>
      <c r="I210" s="71" t="s">
        <v>297</v>
      </c>
      <c r="J210" s="70">
        <v>0</v>
      </c>
      <c r="K210" s="70">
        <v>0</v>
      </c>
      <c r="L210" s="71" t="s">
        <v>297</v>
      </c>
      <c r="M210" s="70">
        <v>0</v>
      </c>
      <c r="N210" s="70">
        <v>0</v>
      </c>
      <c r="O210" s="71" t="s">
        <v>297</v>
      </c>
      <c r="P210" s="70">
        <v>0</v>
      </c>
      <c r="Q210" s="70">
        <v>0</v>
      </c>
      <c r="R210" s="71" t="s">
        <v>297</v>
      </c>
      <c r="S210" s="70">
        <v>103350</v>
      </c>
      <c r="T210" s="70">
        <v>1278</v>
      </c>
      <c r="U210" s="71">
        <v>1.2365747460087083E-2</v>
      </c>
      <c r="V210" s="70">
        <v>99535</v>
      </c>
      <c r="W210" s="70">
        <v>1356</v>
      </c>
      <c r="X210" s="71">
        <v>1.3623348570854473E-2</v>
      </c>
      <c r="Y210" s="70">
        <v>1131362</v>
      </c>
      <c r="Z210" s="70">
        <v>1654</v>
      </c>
      <c r="AA210" s="71">
        <v>1.4619547059208282E-3</v>
      </c>
      <c r="AB210" s="70">
        <v>72026</v>
      </c>
      <c r="AC210" s="70">
        <v>957</v>
      </c>
      <c r="AD210" s="71">
        <v>1.3286868630772221E-2</v>
      </c>
      <c r="AE210" s="70">
        <v>109109</v>
      </c>
      <c r="AF210" s="70">
        <v>2084</v>
      </c>
      <c r="AG210" s="71">
        <v>1.9100165889156716E-2</v>
      </c>
      <c r="AH210" s="70">
        <v>262431</v>
      </c>
      <c r="AI210" s="70">
        <v>3389</v>
      </c>
      <c r="AJ210" s="71">
        <v>1.2913870693629944E-2</v>
      </c>
      <c r="AK210" s="14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</row>
    <row r="211" spans="1:55" x14ac:dyDescent="0.3">
      <c r="A211" s="14" t="s">
        <v>71</v>
      </c>
      <c r="B211" s="14" t="s">
        <v>305</v>
      </c>
      <c r="C211" s="14" t="s">
        <v>3</v>
      </c>
      <c r="D211" s="70">
        <v>0</v>
      </c>
      <c r="E211" s="70">
        <v>0</v>
      </c>
      <c r="F211" s="71" t="s">
        <v>297</v>
      </c>
      <c r="G211" s="70">
        <v>0</v>
      </c>
      <c r="H211" s="70">
        <v>0</v>
      </c>
      <c r="I211" s="71" t="s">
        <v>297</v>
      </c>
      <c r="J211" s="70">
        <v>0</v>
      </c>
      <c r="K211" s="70">
        <v>0</v>
      </c>
      <c r="L211" s="71" t="s">
        <v>297</v>
      </c>
      <c r="M211" s="70">
        <v>0</v>
      </c>
      <c r="N211" s="70">
        <v>0</v>
      </c>
      <c r="O211" s="71" t="s">
        <v>297</v>
      </c>
      <c r="P211" s="70">
        <v>0</v>
      </c>
      <c r="Q211" s="70">
        <v>0</v>
      </c>
      <c r="R211" s="71" t="s">
        <v>297</v>
      </c>
      <c r="S211" s="70">
        <v>0</v>
      </c>
      <c r="T211" s="70">
        <v>0</v>
      </c>
      <c r="U211" s="71" t="s">
        <v>297</v>
      </c>
      <c r="V211" s="70">
        <v>0</v>
      </c>
      <c r="W211" s="70">
        <v>0</v>
      </c>
      <c r="X211" s="71" t="s">
        <v>297</v>
      </c>
      <c r="Y211" s="70">
        <v>0</v>
      </c>
      <c r="Z211" s="70">
        <v>0</v>
      </c>
      <c r="AA211" s="71" t="s">
        <v>297</v>
      </c>
      <c r="AB211" s="70">
        <v>107</v>
      </c>
      <c r="AC211" s="70">
        <v>102</v>
      </c>
      <c r="AD211" s="71">
        <v>0.95327102803738317</v>
      </c>
      <c r="AE211" s="70">
        <v>51</v>
      </c>
      <c r="AF211" s="70">
        <v>55</v>
      </c>
      <c r="AG211" s="71">
        <v>1.0784313725490196</v>
      </c>
      <c r="AH211" s="70">
        <v>35</v>
      </c>
      <c r="AI211" s="70">
        <v>33</v>
      </c>
      <c r="AJ211" s="71">
        <v>0.94285714285714284</v>
      </c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</row>
    <row r="212" spans="1:55" x14ac:dyDescent="0.3">
      <c r="A212" s="46" t="s">
        <v>71</v>
      </c>
      <c r="B212" s="14" t="s">
        <v>305</v>
      </c>
      <c r="C212" s="14" t="s">
        <v>3</v>
      </c>
      <c r="D212" s="70">
        <v>35</v>
      </c>
      <c r="E212" s="70">
        <v>79</v>
      </c>
      <c r="F212" s="71">
        <v>2.2571428571428571</v>
      </c>
      <c r="G212" s="70">
        <v>83</v>
      </c>
      <c r="H212" s="70">
        <v>146</v>
      </c>
      <c r="I212" s="71">
        <v>1.7590361445783131</v>
      </c>
      <c r="J212" s="70">
        <v>0</v>
      </c>
      <c r="K212" s="70">
        <v>0</v>
      </c>
      <c r="L212" s="71" t="s">
        <v>297</v>
      </c>
      <c r="M212" s="70">
        <v>479</v>
      </c>
      <c r="N212" s="70">
        <v>37</v>
      </c>
      <c r="O212" s="71">
        <v>7.724425887265135E-2</v>
      </c>
      <c r="P212" s="70">
        <v>394</v>
      </c>
      <c r="Q212" s="70">
        <v>446</v>
      </c>
      <c r="R212" s="71">
        <v>1.131979695431472</v>
      </c>
      <c r="S212" s="70">
        <v>437</v>
      </c>
      <c r="T212" s="70">
        <v>428</v>
      </c>
      <c r="U212" s="71">
        <v>0.97940503432494275</v>
      </c>
      <c r="V212" s="70">
        <v>122</v>
      </c>
      <c r="W212" s="70">
        <v>91</v>
      </c>
      <c r="X212" s="71">
        <v>0.74590163934426235</v>
      </c>
      <c r="Y212" s="70">
        <v>107</v>
      </c>
      <c r="Z212" s="70">
        <v>121</v>
      </c>
      <c r="AA212" s="71">
        <v>1.1308411214953271</v>
      </c>
      <c r="AB212" s="70">
        <v>449</v>
      </c>
      <c r="AC212" s="70">
        <v>273</v>
      </c>
      <c r="AD212" s="71">
        <v>0.60801781737193761</v>
      </c>
      <c r="AE212" s="70">
        <v>302</v>
      </c>
      <c r="AF212" s="70">
        <v>219</v>
      </c>
      <c r="AG212" s="71">
        <v>0.72516556291390732</v>
      </c>
      <c r="AH212" s="70">
        <v>595</v>
      </c>
      <c r="AI212" s="70">
        <v>339</v>
      </c>
      <c r="AJ212" s="71">
        <v>0.56974789915966384</v>
      </c>
      <c r="AK212" s="14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</row>
    <row r="213" spans="1:55" x14ac:dyDescent="0.3">
      <c r="A213" s="46" t="s">
        <v>41</v>
      </c>
      <c r="B213" s="14" t="s">
        <v>12</v>
      </c>
      <c r="C213" s="14" t="s">
        <v>321</v>
      </c>
      <c r="D213" s="70">
        <v>0</v>
      </c>
      <c r="E213" s="70">
        <v>0</v>
      </c>
      <c r="F213" s="71" t="s">
        <v>297</v>
      </c>
      <c r="G213" s="70">
        <v>17383</v>
      </c>
      <c r="H213" s="70">
        <v>4175</v>
      </c>
      <c r="I213" s="71">
        <v>0.24017718460564919</v>
      </c>
      <c r="J213" s="70">
        <v>9418</v>
      </c>
      <c r="K213" s="70">
        <v>2628</v>
      </c>
      <c r="L213" s="71">
        <v>0.27904013590995963</v>
      </c>
      <c r="M213" s="70">
        <v>6324</v>
      </c>
      <c r="N213" s="70">
        <v>2070</v>
      </c>
      <c r="O213" s="71">
        <v>0.32732447817836813</v>
      </c>
      <c r="P213" s="70">
        <v>9431</v>
      </c>
      <c r="Q213" s="70">
        <v>2911</v>
      </c>
      <c r="R213" s="71">
        <v>0.30866292015692925</v>
      </c>
      <c r="S213" s="70">
        <v>11888</v>
      </c>
      <c r="T213" s="70">
        <v>3683</v>
      </c>
      <c r="U213" s="71">
        <v>0.30980820995962316</v>
      </c>
      <c r="V213" s="70">
        <v>15646</v>
      </c>
      <c r="W213" s="70">
        <v>4924</v>
      </c>
      <c r="X213" s="71">
        <v>0.31471302569346798</v>
      </c>
      <c r="Y213" s="70">
        <v>80093</v>
      </c>
      <c r="Z213" s="70">
        <v>21320</v>
      </c>
      <c r="AA213" s="71">
        <v>0.26619055348157766</v>
      </c>
      <c r="AB213" s="70">
        <v>46273</v>
      </c>
      <c r="AC213" s="70">
        <v>13074</v>
      </c>
      <c r="AD213" s="71">
        <v>0.28254057441704666</v>
      </c>
      <c r="AE213" s="70">
        <v>26182</v>
      </c>
      <c r="AF213" s="70">
        <v>4453</v>
      </c>
      <c r="AG213" s="71">
        <v>0.17007868000916659</v>
      </c>
      <c r="AH213" s="70">
        <v>46384</v>
      </c>
      <c r="AI213" s="70">
        <v>8811</v>
      </c>
      <c r="AJ213" s="71">
        <v>0.18995774404967231</v>
      </c>
      <c r="AK213" s="14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</row>
    <row r="214" spans="1:55" x14ac:dyDescent="0.3">
      <c r="A214" s="46" t="s">
        <v>41</v>
      </c>
      <c r="B214" s="14" t="s">
        <v>12</v>
      </c>
      <c r="C214" s="14" t="s">
        <v>321</v>
      </c>
      <c r="D214" s="70">
        <v>0</v>
      </c>
      <c r="E214" s="70">
        <v>0</v>
      </c>
      <c r="F214" s="71" t="s">
        <v>297</v>
      </c>
      <c r="G214" s="70">
        <v>0</v>
      </c>
      <c r="H214" s="70">
        <v>0</v>
      </c>
      <c r="I214" s="71" t="s">
        <v>297</v>
      </c>
      <c r="J214" s="70">
        <v>0</v>
      </c>
      <c r="K214" s="70">
        <v>0</v>
      </c>
      <c r="L214" s="71" t="s">
        <v>297</v>
      </c>
      <c r="M214" s="70">
        <v>11751</v>
      </c>
      <c r="N214" s="70">
        <v>747</v>
      </c>
      <c r="O214" s="71">
        <v>6.3569057952514677E-2</v>
      </c>
      <c r="P214" s="70">
        <v>10887</v>
      </c>
      <c r="Q214" s="70">
        <v>449</v>
      </c>
      <c r="R214" s="71">
        <v>4.12418480756866E-2</v>
      </c>
      <c r="S214" s="70">
        <v>1046</v>
      </c>
      <c r="T214" s="70">
        <v>113</v>
      </c>
      <c r="U214" s="71">
        <v>0.10803059273422562</v>
      </c>
      <c r="V214" s="70">
        <v>670</v>
      </c>
      <c r="W214" s="70">
        <v>170</v>
      </c>
      <c r="X214" s="71">
        <v>0.2537313432835821</v>
      </c>
      <c r="Y214" s="70">
        <v>65</v>
      </c>
      <c r="Z214" s="70">
        <v>11</v>
      </c>
      <c r="AA214" s="71">
        <v>0.16923076923076924</v>
      </c>
      <c r="AB214" s="70">
        <v>2425</v>
      </c>
      <c r="AC214" s="70">
        <v>416</v>
      </c>
      <c r="AD214" s="71">
        <v>0.17154639175257733</v>
      </c>
      <c r="AE214" s="70">
        <v>247</v>
      </c>
      <c r="AF214" s="70">
        <v>64</v>
      </c>
      <c r="AG214" s="71">
        <v>0.25910931174089069</v>
      </c>
      <c r="AH214" s="70">
        <v>481</v>
      </c>
      <c r="AI214" s="70">
        <v>81</v>
      </c>
      <c r="AJ214" s="71">
        <v>0.16839916839916841</v>
      </c>
      <c r="AK214" s="14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</row>
    <row r="215" spans="1:55" x14ac:dyDescent="0.3">
      <c r="A215" s="14" t="s">
        <v>41</v>
      </c>
      <c r="B215" s="14" t="s">
        <v>12</v>
      </c>
      <c r="D215" s="70"/>
      <c r="F215" s="71" t="s">
        <v>297</v>
      </c>
      <c r="G215" s="67">
        <v>70000</v>
      </c>
      <c r="H215" s="67">
        <v>13500</v>
      </c>
      <c r="I215" s="71">
        <v>0.19285714285714287</v>
      </c>
      <c r="J215" s="70"/>
      <c r="K215" s="70"/>
      <c r="L215" s="71" t="s">
        <v>297</v>
      </c>
      <c r="M215" s="67">
        <v>40170</v>
      </c>
      <c r="N215" s="67">
        <v>6881</v>
      </c>
      <c r="O215" s="71">
        <v>0.17129698780184216</v>
      </c>
      <c r="P215" s="67">
        <v>14950</v>
      </c>
      <c r="Q215" s="67">
        <v>2577</v>
      </c>
      <c r="R215" s="71">
        <v>0.17237458193979932</v>
      </c>
      <c r="U215" s="71" t="s">
        <v>297</v>
      </c>
      <c r="X215" s="71" t="s">
        <v>297</v>
      </c>
      <c r="AA215" s="71" t="s">
        <v>297</v>
      </c>
      <c r="AD215" s="71" t="s">
        <v>297</v>
      </c>
      <c r="AG215" s="71" t="s">
        <v>297</v>
      </c>
      <c r="AJ215" s="71" t="s">
        <v>297</v>
      </c>
    </row>
    <row r="216" spans="1:55" ht="15" customHeight="1" x14ac:dyDescent="0.3">
      <c r="A216" s="14" t="s">
        <v>76</v>
      </c>
      <c r="B216" s="14" t="s">
        <v>12</v>
      </c>
      <c r="C216" s="14" t="s">
        <v>321</v>
      </c>
      <c r="D216" s="70">
        <v>0</v>
      </c>
      <c r="E216" s="70">
        <v>0</v>
      </c>
      <c r="F216" s="71" t="s">
        <v>297</v>
      </c>
      <c r="G216" s="70">
        <v>0</v>
      </c>
      <c r="H216" s="70">
        <v>0</v>
      </c>
      <c r="I216" s="71" t="s">
        <v>297</v>
      </c>
      <c r="J216" s="70">
        <v>0</v>
      </c>
      <c r="K216" s="70">
        <v>0</v>
      </c>
      <c r="L216" s="71" t="s">
        <v>297</v>
      </c>
      <c r="M216" s="70">
        <v>0</v>
      </c>
      <c r="N216" s="70">
        <v>0</v>
      </c>
      <c r="O216" s="71" t="s">
        <v>297</v>
      </c>
      <c r="P216" s="70">
        <v>0</v>
      </c>
      <c r="Q216" s="70">
        <v>0</v>
      </c>
      <c r="R216" s="71" t="s">
        <v>297</v>
      </c>
      <c r="S216" s="70">
        <v>1417</v>
      </c>
      <c r="T216" s="70">
        <v>355</v>
      </c>
      <c r="U216" s="71">
        <v>0.25052928722653495</v>
      </c>
      <c r="V216" s="70">
        <v>1677</v>
      </c>
      <c r="W216" s="70">
        <v>361</v>
      </c>
      <c r="X216" s="71">
        <v>0.21526535480023853</v>
      </c>
      <c r="Y216" s="70">
        <v>968</v>
      </c>
      <c r="Z216" s="70">
        <v>236</v>
      </c>
      <c r="AA216" s="71">
        <v>0.24380165289256198</v>
      </c>
      <c r="AB216" s="70">
        <v>2314</v>
      </c>
      <c r="AC216" s="70">
        <v>576</v>
      </c>
      <c r="AD216" s="71">
        <v>0.24891961970613655</v>
      </c>
      <c r="AE216" s="70">
        <v>1222</v>
      </c>
      <c r="AF216" s="70">
        <v>335</v>
      </c>
      <c r="AG216" s="71">
        <v>0.27414075286415712</v>
      </c>
      <c r="AH216" s="70">
        <v>468</v>
      </c>
      <c r="AI216" s="70">
        <v>129</v>
      </c>
      <c r="AJ216" s="71">
        <v>0.27564102564102566</v>
      </c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</row>
    <row r="217" spans="1:55" x14ac:dyDescent="0.3">
      <c r="D217" s="70"/>
      <c r="J217" s="70"/>
      <c r="K217" s="70"/>
      <c r="L217" s="70"/>
    </row>
    <row r="218" spans="1:55" x14ac:dyDescent="0.3">
      <c r="J218" s="70"/>
      <c r="K218" s="70"/>
      <c r="L218" s="70"/>
    </row>
    <row r="219" spans="1:55" x14ac:dyDescent="0.3">
      <c r="J219" s="70"/>
      <c r="K219" s="70"/>
      <c r="L219" s="70"/>
    </row>
    <row r="220" spans="1:55" x14ac:dyDescent="0.3">
      <c r="J220" s="70"/>
      <c r="K220" s="70"/>
      <c r="L220" s="70"/>
    </row>
  </sheetData>
  <sortState ref="A4:BI216">
    <sortCondition sortBy="cellColor" ref="A4:A216" dxfId="2"/>
  </sortState>
  <mergeCells count="11">
    <mergeCell ref="AH2:AJ2"/>
    <mergeCell ref="AE2:AG2"/>
    <mergeCell ref="Y2:AA2"/>
    <mergeCell ref="AB2:AD2"/>
    <mergeCell ref="V2:X2"/>
    <mergeCell ref="D2:F2"/>
    <mergeCell ref="P2:R2"/>
    <mergeCell ref="S2:U2"/>
    <mergeCell ref="M2:O2"/>
    <mergeCell ref="G2:I2"/>
    <mergeCell ref="J2:L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6"/>
  <sheetViews>
    <sheetView zoomScale="60" zoomScaleNormal="60" workbookViewId="0">
      <pane xSplit="1" ySplit="3" topLeftCell="B4" activePane="bottomRight" state="frozen"/>
      <selection activeCell="J2" sqref="J2:K2"/>
      <selection pane="topRight" activeCell="J2" sqref="J2:K2"/>
      <selection pane="bottomLeft" activeCell="J2" sqref="J2:K2"/>
      <selection pane="bottomRight" activeCell="H15" sqref="H15"/>
    </sheetView>
  </sheetViews>
  <sheetFormatPr defaultRowHeight="14.4" x14ac:dyDescent="0.3"/>
  <cols>
    <col min="1" max="1" width="42.33203125" style="14" customWidth="1"/>
    <col min="2" max="2" width="11.33203125" style="18" customWidth="1"/>
    <col min="3" max="5" width="14.44140625" style="2" customWidth="1"/>
    <col min="6" max="6" width="14.6640625" style="2" customWidth="1"/>
    <col min="7" max="8" width="12.21875" style="2" customWidth="1"/>
    <col min="9" max="9" width="11.6640625" style="2" customWidth="1"/>
    <col min="10" max="11" width="15.33203125" style="2" customWidth="1"/>
    <col min="12" max="12" width="13.5546875" style="98" customWidth="1"/>
    <col min="13" max="13" width="13.109375" style="2" customWidth="1"/>
    <col min="14" max="14" width="11.6640625" style="18" customWidth="1"/>
    <col min="15" max="15" width="12.33203125" style="18" customWidth="1"/>
    <col min="16" max="16" width="12" style="18" customWidth="1"/>
    <col min="17" max="17" width="10.77734375" style="18" customWidth="1"/>
    <col min="18" max="18" width="13.77734375" style="2" customWidth="1"/>
    <col min="19" max="19" width="11.6640625" style="2" customWidth="1"/>
    <col min="20" max="20" width="13.33203125" style="2" customWidth="1"/>
    <col min="21" max="21" width="10.88671875" style="2" customWidth="1"/>
    <col min="22" max="22" width="13.33203125" style="2" customWidth="1"/>
    <col min="23" max="23" width="13" style="2" customWidth="1"/>
    <col min="24" max="24" width="13.33203125" style="2" customWidth="1"/>
    <col min="25" max="25" width="13" style="2" customWidth="1"/>
    <col min="26" max="26" width="11.88671875" style="18" customWidth="1"/>
    <col min="27" max="27" width="9.6640625" style="2" customWidth="1"/>
    <col min="28" max="28" width="11.88671875" style="2" customWidth="1"/>
    <col min="29" max="29" width="11.109375" style="2" customWidth="1"/>
    <col min="30" max="30" width="15.5546875" style="2" customWidth="1"/>
    <col min="31" max="31" width="8.88671875" style="2" customWidth="1"/>
    <col min="32" max="32" width="10.44140625" style="2" customWidth="1"/>
    <col min="33" max="33" width="11.44140625" style="2" customWidth="1"/>
    <col min="34" max="34" width="14.5546875" style="2" customWidth="1"/>
    <col min="35" max="35" width="13.33203125" style="18" customWidth="1"/>
    <col min="36" max="36" width="18" style="2" customWidth="1"/>
    <col min="37" max="37" width="23.6640625" style="2" customWidth="1"/>
    <col min="38" max="38" width="18.88671875" style="2" customWidth="1"/>
    <col min="39" max="39" width="22.6640625" style="2" customWidth="1"/>
    <col min="40" max="40" width="18.88671875" style="2" customWidth="1"/>
    <col min="41" max="41" width="19" style="2" customWidth="1"/>
    <col min="42" max="42" width="21.44140625" style="2" customWidth="1"/>
    <col min="43" max="43" width="17.88671875" style="2" customWidth="1"/>
    <col min="44" max="44" width="21.77734375" style="2" customWidth="1"/>
    <col min="45" max="16384" width="8.88671875" style="2"/>
  </cols>
  <sheetData>
    <row r="1" spans="1:82" x14ac:dyDescent="0.3">
      <c r="Z1" s="2"/>
      <c r="AF1" s="18"/>
      <c r="AI1" s="2"/>
    </row>
    <row r="2" spans="1:82" s="28" customFormat="1" ht="44.4" customHeight="1" x14ac:dyDescent="0.3">
      <c r="A2" s="15"/>
      <c r="C2" s="132" t="s">
        <v>256</v>
      </c>
      <c r="D2" s="132"/>
      <c r="E2" s="61"/>
      <c r="F2" s="132" t="s">
        <v>238</v>
      </c>
      <c r="G2" s="132"/>
      <c r="H2" s="61"/>
      <c r="I2" s="132" t="s">
        <v>234</v>
      </c>
      <c r="J2" s="132"/>
      <c r="K2" s="61"/>
      <c r="L2" s="132" t="s">
        <v>324</v>
      </c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</row>
    <row r="3" spans="1:82" s="28" customFormat="1" ht="15.6" x14ac:dyDescent="0.3">
      <c r="A3" s="47" t="s">
        <v>0</v>
      </c>
      <c r="B3" s="25" t="s">
        <v>1</v>
      </c>
      <c r="C3" s="36" t="s">
        <v>2</v>
      </c>
      <c r="D3" s="8" t="s">
        <v>7</v>
      </c>
      <c r="E3" s="8" t="s">
        <v>8</v>
      </c>
      <c r="F3" s="36" t="s">
        <v>2</v>
      </c>
      <c r="G3" s="8" t="s">
        <v>7</v>
      </c>
      <c r="H3" s="8" t="s">
        <v>8</v>
      </c>
      <c r="I3" s="36" t="s">
        <v>2</v>
      </c>
      <c r="J3" s="8" t="s">
        <v>7</v>
      </c>
      <c r="K3" s="8" t="s">
        <v>8</v>
      </c>
      <c r="L3" s="99" t="s">
        <v>2</v>
      </c>
      <c r="M3" s="8" t="s">
        <v>7</v>
      </c>
      <c r="N3" s="8" t="s">
        <v>8</v>
      </c>
      <c r="O3" s="8"/>
      <c r="P3" s="36"/>
      <c r="Q3" s="8"/>
      <c r="R3" s="36"/>
      <c r="S3" s="8"/>
      <c r="T3" s="36"/>
      <c r="U3" s="8"/>
      <c r="V3" s="36"/>
      <c r="W3" s="8"/>
      <c r="X3" s="36"/>
      <c r="Y3" s="8"/>
      <c r="Z3" s="36"/>
      <c r="AA3" s="8"/>
      <c r="AB3" s="36"/>
      <c r="AC3" s="8"/>
      <c r="AD3" s="36"/>
      <c r="AE3" s="8"/>
      <c r="AF3" s="36"/>
      <c r="AG3" s="8"/>
      <c r="AH3" s="36"/>
      <c r="AI3" s="8"/>
      <c r="AJ3" s="36"/>
      <c r="AK3" s="8"/>
      <c r="AL3" s="36"/>
      <c r="AM3" s="8"/>
      <c r="AN3" s="36"/>
      <c r="AO3" s="8"/>
      <c r="AP3" s="36"/>
      <c r="AQ3" s="8"/>
      <c r="AR3" s="36"/>
      <c r="AS3" s="8"/>
      <c r="AT3" s="36"/>
      <c r="AU3" s="8"/>
      <c r="AV3" s="36"/>
      <c r="AW3" s="8"/>
      <c r="AX3" s="36"/>
      <c r="AY3" s="8"/>
      <c r="AZ3" s="36"/>
      <c r="BA3" s="8"/>
      <c r="BB3" s="36"/>
      <c r="BC3" s="8"/>
      <c r="BD3" s="36"/>
      <c r="BE3" s="8"/>
      <c r="BF3" s="36"/>
      <c r="BG3" s="8"/>
      <c r="BH3" s="36"/>
      <c r="BI3" s="8"/>
      <c r="BJ3" s="36"/>
      <c r="BK3" s="8"/>
    </row>
    <row r="4" spans="1:82" ht="13.8" customHeight="1" x14ac:dyDescent="0.3">
      <c r="A4" s="119" t="s">
        <v>219</v>
      </c>
      <c r="B4" s="14" t="s">
        <v>63</v>
      </c>
      <c r="C4" s="10">
        <v>1680</v>
      </c>
      <c r="D4" s="10">
        <v>398</v>
      </c>
      <c r="E4" s="102">
        <v>0.2369047619047619</v>
      </c>
      <c r="F4" s="10">
        <v>11050</v>
      </c>
      <c r="G4" s="10">
        <v>727</v>
      </c>
      <c r="H4" s="102">
        <v>6.5791855203619909E-2</v>
      </c>
      <c r="I4" s="10">
        <v>11700</v>
      </c>
      <c r="J4" s="10">
        <v>508</v>
      </c>
      <c r="K4" s="102">
        <v>4.3418803418803421E-2</v>
      </c>
      <c r="L4" s="100">
        <v>14092</v>
      </c>
      <c r="M4" s="10">
        <v>447</v>
      </c>
      <c r="N4" s="102">
        <v>3.1720124893556627E-2</v>
      </c>
      <c r="O4" s="14"/>
      <c r="P4" s="14"/>
      <c r="Q4" s="14"/>
      <c r="R4" s="14"/>
      <c r="S4" s="14"/>
      <c r="T4" s="29"/>
      <c r="U4" s="29"/>
      <c r="V4" s="29"/>
      <c r="W4" s="29"/>
      <c r="Z4" s="2"/>
      <c r="AB4" s="14"/>
      <c r="AC4" s="14"/>
      <c r="AD4" s="14"/>
      <c r="AE4" s="14"/>
      <c r="AF4" s="14"/>
      <c r="AG4" s="14"/>
      <c r="AH4" s="14"/>
      <c r="AI4" s="14"/>
      <c r="AJ4" s="29"/>
      <c r="AK4" s="29"/>
      <c r="AL4" s="29"/>
      <c r="AM4" s="29"/>
      <c r="AO4" s="14"/>
      <c r="AP4" s="14"/>
      <c r="AQ4" s="14"/>
      <c r="AR4" s="29"/>
      <c r="AS4" s="29"/>
      <c r="AT4" s="29"/>
      <c r="AU4" s="29"/>
      <c r="AV4" s="29"/>
      <c r="AW4" s="29"/>
      <c r="AX4" s="29"/>
      <c r="AY4" s="29"/>
      <c r="BH4" s="10"/>
      <c r="BI4" s="10"/>
      <c r="BJ4" s="10"/>
      <c r="BK4" s="10"/>
    </row>
    <row r="5" spans="1:82" ht="15" customHeight="1" x14ac:dyDescent="0.3">
      <c r="A5" s="119" t="s">
        <v>384</v>
      </c>
      <c r="B5" s="14" t="s">
        <v>63</v>
      </c>
      <c r="C5" s="10"/>
      <c r="D5" s="10"/>
      <c r="E5" s="102" t="s">
        <v>297</v>
      </c>
      <c r="F5" s="10">
        <v>10892</v>
      </c>
      <c r="G5" s="10">
        <v>590</v>
      </c>
      <c r="H5" s="102">
        <v>5.416819684171869E-2</v>
      </c>
      <c r="I5" s="10">
        <v>9750</v>
      </c>
      <c r="J5" s="10">
        <v>508</v>
      </c>
      <c r="K5" s="102">
        <v>5.21025641025641E-2</v>
      </c>
      <c r="L5" s="100">
        <v>1599</v>
      </c>
      <c r="M5" s="10">
        <v>64</v>
      </c>
      <c r="N5" s="102">
        <v>4.0025015634771732E-2</v>
      </c>
      <c r="O5" s="14"/>
      <c r="P5" s="14"/>
      <c r="Q5" s="14"/>
      <c r="R5" s="14"/>
      <c r="S5" s="14"/>
      <c r="T5" s="29"/>
      <c r="U5" s="29"/>
      <c r="V5" s="29"/>
      <c r="W5" s="29"/>
      <c r="Z5" s="2"/>
      <c r="AB5" s="14"/>
      <c r="AC5" s="14"/>
      <c r="AD5" s="14"/>
      <c r="AE5" s="14"/>
      <c r="AF5" s="14"/>
      <c r="AG5" s="14"/>
      <c r="AH5" s="14"/>
      <c r="AI5" s="14"/>
      <c r="AJ5" s="29"/>
      <c r="AK5" s="29"/>
      <c r="AL5" s="29"/>
      <c r="AM5" s="29"/>
      <c r="AO5" s="14"/>
      <c r="AP5" s="14"/>
      <c r="AQ5" s="14"/>
      <c r="AR5" s="29"/>
      <c r="AS5" s="29"/>
      <c r="AT5" s="29"/>
      <c r="AU5" s="29"/>
      <c r="AV5" s="29"/>
      <c r="AW5" s="29"/>
      <c r="AX5" s="29"/>
      <c r="AY5" s="29"/>
      <c r="BH5" s="10"/>
      <c r="BI5" s="10"/>
      <c r="BJ5" s="10"/>
      <c r="BK5" s="10"/>
    </row>
    <row r="6" spans="1:82" ht="15" customHeight="1" x14ac:dyDescent="0.3">
      <c r="A6" s="119" t="s">
        <v>322</v>
      </c>
      <c r="B6" s="14" t="s">
        <v>63</v>
      </c>
      <c r="C6" s="10">
        <v>36960</v>
      </c>
      <c r="D6" s="10">
        <v>2046</v>
      </c>
      <c r="E6" s="102">
        <v>5.5357142857142855E-2</v>
      </c>
      <c r="F6" s="10">
        <v>21832</v>
      </c>
      <c r="G6" s="10">
        <v>1228</v>
      </c>
      <c r="H6" s="102">
        <v>5.6247709783803591E-2</v>
      </c>
      <c r="I6" s="10">
        <v>32500</v>
      </c>
      <c r="J6" s="10">
        <v>1695</v>
      </c>
      <c r="K6" s="102">
        <v>5.2153846153846155E-2</v>
      </c>
      <c r="L6" s="100">
        <v>5362</v>
      </c>
      <c r="M6" s="10">
        <v>251</v>
      </c>
      <c r="N6" s="102">
        <v>4.6810891458411039E-2</v>
      </c>
      <c r="O6" s="14"/>
      <c r="P6" s="14"/>
      <c r="Q6" s="14"/>
      <c r="R6" s="14"/>
      <c r="S6" s="14"/>
      <c r="T6" s="29"/>
      <c r="U6" s="29"/>
      <c r="V6" s="29"/>
      <c r="W6" s="29"/>
      <c r="Z6" s="2"/>
      <c r="AB6" s="14"/>
      <c r="AC6" s="14"/>
      <c r="AD6" s="14"/>
      <c r="AE6" s="14"/>
      <c r="AF6" s="14"/>
      <c r="AG6" s="14"/>
      <c r="AH6" s="14"/>
      <c r="AI6" s="14"/>
      <c r="AJ6" s="29"/>
      <c r="AK6" s="29"/>
      <c r="AL6" s="29"/>
      <c r="AM6" s="29"/>
      <c r="AO6" s="14"/>
      <c r="AP6" s="14"/>
      <c r="AQ6" s="14"/>
      <c r="AR6" s="29"/>
      <c r="AS6" s="29"/>
      <c r="AT6" s="29"/>
      <c r="AU6" s="29"/>
      <c r="AV6" s="29"/>
      <c r="AW6" s="29"/>
      <c r="AX6" s="29"/>
      <c r="AY6" s="29"/>
      <c r="AZ6" s="14"/>
      <c r="BA6" s="35"/>
      <c r="BB6" s="29"/>
      <c r="BC6" s="14"/>
      <c r="BD6" s="29"/>
      <c r="BE6" s="29"/>
      <c r="BF6" s="14"/>
      <c r="BG6" s="29"/>
      <c r="BH6" s="10"/>
      <c r="BI6" s="10"/>
      <c r="BJ6" s="10"/>
      <c r="BK6" s="10"/>
      <c r="BN6" s="29"/>
      <c r="BO6" s="29"/>
      <c r="BP6" s="29"/>
      <c r="BQ6" s="29"/>
      <c r="BR6" s="29"/>
      <c r="BS6" s="37"/>
      <c r="BW6" s="29"/>
      <c r="BX6" s="29"/>
      <c r="BY6" s="29"/>
      <c r="BZ6" s="29"/>
      <c r="CA6" s="29"/>
      <c r="CB6" s="29"/>
      <c r="CC6" s="29"/>
      <c r="CD6" s="29"/>
    </row>
    <row r="7" spans="1:82" ht="15" customHeight="1" x14ac:dyDescent="0.3">
      <c r="A7" s="119" t="s">
        <v>220</v>
      </c>
      <c r="B7" s="14" t="s">
        <v>63</v>
      </c>
      <c r="C7" s="10">
        <v>18060</v>
      </c>
      <c r="D7" s="10">
        <v>1962</v>
      </c>
      <c r="E7" s="102">
        <v>0.10863787375415282</v>
      </c>
      <c r="F7" s="10"/>
      <c r="G7" s="10"/>
      <c r="H7" s="102" t="s">
        <v>297</v>
      </c>
      <c r="I7" s="10"/>
      <c r="J7" s="10"/>
      <c r="K7" s="102" t="s">
        <v>297</v>
      </c>
      <c r="L7" s="100">
        <v>4706</v>
      </c>
      <c r="M7" s="10">
        <v>328</v>
      </c>
      <c r="N7" s="102">
        <v>6.9698257543561418E-2</v>
      </c>
      <c r="O7" s="14"/>
      <c r="P7" s="14"/>
      <c r="Q7" s="14"/>
      <c r="R7" s="14"/>
      <c r="S7" s="14"/>
      <c r="T7" s="29"/>
      <c r="U7" s="29"/>
      <c r="V7" s="29"/>
      <c r="W7" s="29"/>
      <c r="Z7" s="2"/>
      <c r="AB7" s="14"/>
      <c r="AC7" s="14"/>
      <c r="AD7" s="14"/>
      <c r="AE7" s="14"/>
      <c r="AF7" s="14"/>
      <c r="AG7" s="14"/>
      <c r="AH7" s="14"/>
      <c r="AI7" s="14"/>
      <c r="AJ7" s="29"/>
      <c r="AK7" s="29"/>
      <c r="AL7" s="29"/>
      <c r="AM7" s="29"/>
      <c r="AO7" s="14"/>
      <c r="AP7" s="14"/>
      <c r="AQ7" s="14"/>
      <c r="AR7" s="29"/>
      <c r="AS7" s="29"/>
      <c r="AT7" s="29"/>
      <c r="AU7" s="29"/>
      <c r="AV7" s="29"/>
      <c r="AW7" s="29"/>
      <c r="AX7" s="29"/>
      <c r="AY7" s="29"/>
      <c r="AZ7" s="14"/>
      <c r="BA7" s="29"/>
      <c r="BB7" s="29"/>
      <c r="BC7" s="14"/>
      <c r="BD7" s="29"/>
      <c r="BE7" s="29"/>
      <c r="BF7" s="14"/>
      <c r="BG7" s="29"/>
      <c r="BH7" s="10"/>
      <c r="BI7" s="10"/>
      <c r="BJ7" s="10"/>
      <c r="BK7" s="10"/>
      <c r="BN7" s="29"/>
      <c r="BO7" s="29"/>
      <c r="BP7" s="29"/>
      <c r="BQ7" s="29"/>
      <c r="BR7" s="29"/>
      <c r="BS7" s="37"/>
      <c r="BW7" s="29"/>
      <c r="BX7" s="29"/>
      <c r="BY7" s="29"/>
      <c r="BZ7" s="29"/>
      <c r="CA7" s="29"/>
      <c r="CB7" s="29"/>
      <c r="CC7" s="29"/>
      <c r="CD7" s="29"/>
    </row>
    <row r="8" spans="1:82" ht="15" customHeight="1" x14ac:dyDescent="0.3">
      <c r="A8" s="119" t="s">
        <v>323</v>
      </c>
      <c r="B8" s="14" t="s">
        <v>63</v>
      </c>
      <c r="C8" s="10">
        <v>84840</v>
      </c>
      <c r="D8" s="10">
        <v>5377</v>
      </c>
      <c r="E8" s="102">
        <v>6.337812352663838E-2</v>
      </c>
      <c r="F8" s="10">
        <v>73125</v>
      </c>
      <c r="G8" s="10">
        <v>5454</v>
      </c>
      <c r="H8" s="102">
        <v>7.4584615384615388E-2</v>
      </c>
      <c r="I8" s="10">
        <v>117000</v>
      </c>
      <c r="J8" s="10">
        <v>7118</v>
      </c>
      <c r="K8" s="102">
        <v>6.083760683760684E-2</v>
      </c>
      <c r="L8" s="100">
        <v>32077</v>
      </c>
      <c r="M8" s="10">
        <v>1632</v>
      </c>
      <c r="N8" s="102">
        <v>5.087757583315148E-2</v>
      </c>
      <c r="O8" s="14"/>
      <c r="P8" s="14"/>
      <c r="Q8" s="14"/>
      <c r="R8" s="14"/>
      <c r="S8" s="14"/>
      <c r="T8" s="29"/>
      <c r="U8" s="29"/>
      <c r="V8" s="29"/>
      <c r="W8" s="29"/>
      <c r="Z8" s="2"/>
      <c r="AB8" s="14"/>
      <c r="AC8" s="14"/>
      <c r="AD8" s="14"/>
      <c r="AE8" s="14"/>
      <c r="AF8" s="14"/>
      <c r="AG8" s="14"/>
      <c r="AH8" s="14"/>
      <c r="AI8" s="14"/>
      <c r="AJ8" s="29"/>
      <c r="AK8" s="29"/>
      <c r="AL8" s="29"/>
      <c r="AM8" s="29"/>
      <c r="AO8" s="14"/>
      <c r="AP8" s="14"/>
      <c r="AQ8" s="14"/>
      <c r="AR8" s="29"/>
      <c r="AS8" s="29"/>
      <c r="AT8" s="29"/>
      <c r="AU8" s="29"/>
      <c r="AV8" s="29"/>
      <c r="AW8" s="29"/>
      <c r="AX8" s="29"/>
      <c r="AY8" s="29"/>
      <c r="AZ8" s="14"/>
      <c r="BA8" s="29"/>
      <c r="BB8" s="29"/>
      <c r="BC8" s="14"/>
      <c r="BD8" s="29"/>
      <c r="BE8" s="29"/>
      <c r="BF8" s="14"/>
      <c r="BG8" s="29"/>
      <c r="BH8" s="10"/>
      <c r="BI8" s="10"/>
      <c r="BJ8" s="10"/>
      <c r="BK8" s="10"/>
      <c r="BN8" s="29"/>
      <c r="BO8" s="29"/>
      <c r="BP8" s="29"/>
      <c r="BQ8" s="29"/>
      <c r="BR8" s="29"/>
      <c r="BS8" s="37"/>
      <c r="BW8" s="29"/>
      <c r="BX8" s="29"/>
      <c r="BY8" s="29"/>
      <c r="BZ8" s="29"/>
      <c r="CA8" s="29"/>
      <c r="CB8" s="29"/>
      <c r="CC8" s="29"/>
      <c r="CD8" s="29"/>
    </row>
    <row r="9" spans="1:82" ht="15" x14ac:dyDescent="0.3">
      <c r="A9" s="119" t="s">
        <v>36</v>
      </c>
      <c r="B9" s="14" t="s">
        <v>63</v>
      </c>
      <c r="C9" s="10"/>
      <c r="D9" s="10"/>
      <c r="E9" s="102" t="s">
        <v>297</v>
      </c>
      <c r="F9" s="10">
        <v>1300</v>
      </c>
      <c r="G9" s="10">
        <v>109</v>
      </c>
      <c r="H9" s="102">
        <v>8.3846153846153848E-2</v>
      </c>
      <c r="I9" s="10">
        <v>11700</v>
      </c>
      <c r="J9" s="10">
        <v>102</v>
      </c>
      <c r="K9" s="102">
        <v>8.7179487179487175E-3</v>
      </c>
      <c r="L9" s="100">
        <v>323</v>
      </c>
      <c r="M9" s="10">
        <v>30</v>
      </c>
      <c r="N9" s="102">
        <v>9.2879256965944276E-2</v>
      </c>
      <c r="O9" s="14"/>
      <c r="P9" s="14"/>
      <c r="Q9" s="14"/>
      <c r="R9" s="14"/>
      <c r="S9" s="14"/>
      <c r="T9" s="29"/>
      <c r="U9" s="29"/>
      <c r="V9" s="29"/>
      <c r="W9" s="29"/>
      <c r="Z9" s="2"/>
      <c r="AB9" s="14"/>
      <c r="AC9" s="14"/>
      <c r="AD9" s="14"/>
      <c r="AE9" s="14"/>
      <c r="AF9" s="14"/>
      <c r="AG9" s="14"/>
      <c r="AH9" s="14"/>
      <c r="AI9" s="14"/>
      <c r="AJ9" s="29"/>
      <c r="AK9" s="29"/>
      <c r="AL9" s="29"/>
      <c r="AM9" s="29"/>
      <c r="AO9" s="14"/>
      <c r="AP9" s="14"/>
      <c r="AQ9" s="14"/>
      <c r="AR9" s="29"/>
      <c r="AS9" s="29"/>
      <c r="AT9" s="29"/>
      <c r="AU9" s="29"/>
      <c r="AV9" s="29"/>
      <c r="AW9" s="29"/>
      <c r="AX9" s="29"/>
      <c r="AY9" s="29"/>
      <c r="AZ9" s="14"/>
      <c r="BA9" s="29"/>
      <c r="BB9" s="29"/>
      <c r="BC9" s="14"/>
      <c r="BD9" s="29"/>
      <c r="BE9" s="29"/>
      <c r="BF9" s="14"/>
      <c r="BG9" s="29"/>
      <c r="BH9" s="10"/>
      <c r="BI9" s="10"/>
      <c r="BJ9" s="10"/>
      <c r="BK9" s="10"/>
      <c r="BN9" s="29"/>
      <c r="BO9" s="29"/>
      <c r="BP9" s="29"/>
      <c r="BQ9" s="29"/>
      <c r="BR9" s="29"/>
      <c r="BU9" s="38"/>
      <c r="BV9" s="1"/>
      <c r="BW9" s="29"/>
      <c r="BX9" s="29"/>
      <c r="BY9" s="29"/>
      <c r="BZ9" s="29"/>
      <c r="CA9" s="29"/>
      <c r="CB9" s="29"/>
      <c r="CC9" s="29"/>
      <c r="CD9" s="29"/>
    </row>
    <row r="10" spans="1:82" ht="15" x14ac:dyDescent="0.3">
      <c r="A10" s="119" t="s">
        <v>221</v>
      </c>
      <c r="B10" s="14" t="s">
        <v>63</v>
      </c>
      <c r="C10" s="10">
        <v>420</v>
      </c>
      <c r="D10" s="10">
        <v>34</v>
      </c>
      <c r="E10" s="102">
        <v>8.0952380952380956E-2</v>
      </c>
      <c r="F10" s="10">
        <v>19500</v>
      </c>
      <c r="G10" s="10">
        <v>545</v>
      </c>
      <c r="H10" s="102">
        <v>2.7948717948717949E-2</v>
      </c>
      <c r="I10" s="10">
        <v>7800</v>
      </c>
      <c r="J10" s="10">
        <v>244</v>
      </c>
      <c r="K10" s="102">
        <v>3.1282051282051283E-2</v>
      </c>
      <c r="L10" s="100"/>
      <c r="M10" s="10"/>
      <c r="N10" s="102" t="s">
        <v>297</v>
      </c>
      <c r="O10" s="14"/>
      <c r="P10" s="14"/>
      <c r="Q10" s="14"/>
      <c r="R10" s="14"/>
      <c r="S10" s="14"/>
      <c r="T10" s="29"/>
      <c r="U10" s="29"/>
      <c r="V10" s="29"/>
      <c r="W10" s="29"/>
      <c r="Z10" s="2"/>
      <c r="AB10" s="14"/>
      <c r="AC10" s="14"/>
      <c r="AD10" s="14"/>
      <c r="AE10" s="14"/>
      <c r="AF10" s="14"/>
      <c r="AG10" s="14"/>
      <c r="AH10" s="14"/>
      <c r="AI10" s="14"/>
      <c r="AJ10" s="29"/>
      <c r="AK10" s="29"/>
      <c r="AL10" s="29"/>
      <c r="AM10" s="29"/>
      <c r="AO10" s="14"/>
      <c r="AP10" s="14"/>
      <c r="AQ10" s="14"/>
      <c r="AR10" s="29"/>
      <c r="AS10" s="29"/>
      <c r="AT10" s="29"/>
      <c r="AU10" s="29"/>
      <c r="AV10" s="29"/>
      <c r="AW10" s="29"/>
      <c r="AX10" s="29"/>
      <c r="AY10" s="29"/>
      <c r="AZ10" s="14"/>
      <c r="BA10" s="29"/>
      <c r="BB10" s="29"/>
      <c r="BC10" s="14"/>
      <c r="BD10" s="29"/>
      <c r="BE10" s="29"/>
      <c r="BF10" s="14"/>
      <c r="BG10" s="29"/>
      <c r="BH10" s="10"/>
      <c r="BI10" s="10"/>
      <c r="BJ10" s="10"/>
      <c r="BK10" s="10"/>
      <c r="BN10" s="29"/>
      <c r="BO10" s="29"/>
      <c r="BP10" s="29"/>
      <c r="BQ10" s="29"/>
      <c r="BR10" s="29"/>
      <c r="BU10" s="38"/>
      <c r="BV10" s="1"/>
      <c r="BW10" s="29"/>
      <c r="BX10" s="29"/>
      <c r="BY10" s="29"/>
      <c r="BZ10" s="29"/>
      <c r="CA10" s="29"/>
      <c r="CB10" s="29"/>
      <c r="CC10" s="29"/>
      <c r="CD10" s="29"/>
    </row>
    <row r="11" spans="1:82" ht="15" x14ac:dyDescent="0.3">
      <c r="A11" s="119" t="s">
        <v>224</v>
      </c>
      <c r="B11" s="14" t="s">
        <v>63</v>
      </c>
      <c r="C11" s="10"/>
      <c r="D11" s="10"/>
      <c r="E11" s="102" t="s">
        <v>297</v>
      </c>
      <c r="F11" s="10">
        <v>3259</v>
      </c>
      <c r="G11" s="10">
        <v>272</v>
      </c>
      <c r="H11" s="102">
        <v>8.3461184412396444E-2</v>
      </c>
      <c r="I11" s="10">
        <v>7800</v>
      </c>
      <c r="J11" s="10">
        <v>610</v>
      </c>
      <c r="K11" s="102">
        <v>7.8205128205128205E-2</v>
      </c>
      <c r="L11" s="100">
        <v>14391</v>
      </c>
      <c r="M11" s="10">
        <v>640</v>
      </c>
      <c r="N11" s="102">
        <v>4.4472239594190811E-2</v>
      </c>
      <c r="O11" s="14"/>
      <c r="P11" s="14"/>
      <c r="Q11" s="14"/>
      <c r="R11" s="14"/>
      <c r="S11" s="14"/>
      <c r="T11" s="29"/>
      <c r="U11" s="29"/>
      <c r="V11" s="29"/>
      <c r="W11" s="29"/>
      <c r="Z11" s="2"/>
      <c r="AB11" s="14"/>
      <c r="AC11" s="14"/>
      <c r="AD11" s="14"/>
      <c r="AE11" s="14"/>
      <c r="AF11" s="14"/>
      <c r="AG11" s="14"/>
      <c r="AH11" s="14"/>
      <c r="AI11" s="14"/>
      <c r="AJ11" s="29"/>
      <c r="AK11" s="29"/>
      <c r="AL11" s="29"/>
      <c r="AM11" s="29"/>
      <c r="AO11" s="14"/>
      <c r="AP11" s="14"/>
      <c r="AQ11" s="14"/>
      <c r="AR11" s="29"/>
      <c r="AS11" s="29"/>
      <c r="AT11" s="29"/>
      <c r="AU11" s="29"/>
      <c r="AV11" s="29"/>
      <c r="AW11" s="29"/>
      <c r="AX11" s="29"/>
      <c r="AY11" s="29"/>
      <c r="AZ11" s="14"/>
      <c r="BA11" s="29"/>
      <c r="BB11" s="29"/>
      <c r="BC11" s="14"/>
      <c r="BD11" s="29"/>
      <c r="BE11" s="29"/>
      <c r="BF11" s="14"/>
      <c r="BG11" s="29"/>
      <c r="BH11" s="10"/>
      <c r="BI11" s="10"/>
      <c r="BJ11" s="10"/>
      <c r="BK11" s="10"/>
      <c r="BN11" s="29"/>
      <c r="BO11" s="29"/>
      <c r="BP11" s="29"/>
      <c r="BQ11" s="29"/>
      <c r="BR11" s="29"/>
      <c r="BS11" s="37"/>
      <c r="BW11" s="29"/>
      <c r="BX11" s="29"/>
      <c r="BY11" s="29"/>
      <c r="BZ11" s="29"/>
      <c r="CA11" s="29"/>
      <c r="CB11" s="29"/>
      <c r="CC11" s="29"/>
      <c r="CD11" s="29"/>
    </row>
    <row r="12" spans="1:82" ht="15" x14ac:dyDescent="0.3">
      <c r="A12" s="119" t="s">
        <v>222</v>
      </c>
      <c r="B12" s="14" t="s">
        <v>63</v>
      </c>
      <c r="C12" s="10">
        <v>48720</v>
      </c>
      <c r="D12" s="10">
        <v>2715</v>
      </c>
      <c r="E12" s="102">
        <v>5.5726600985221676E-2</v>
      </c>
      <c r="F12" s="10">
        <v>16250</v>
      </c>
      <c r="G12" s="10">
        <v>1818</v>
      </c>
      <c r="H12" s="102">
        <v>0.11187692307692308</v>
      </c>
      <c r="I12" s="10">
        <v>79852</v>
      </c>
      <c r="J12" s="10">
        <v>8352</v>
      </c>
      <c r="K12" s="102">
        <v>0.10459349797124681</v>
      </c>
      <c r="L12" s="100">
        <v>7273</v>
      </c>
      <c r="M12" s="10">
        <v>526</v>
      </c>
      <c r="N12" s="102">
        <v>7.2322287914203212E-2</v>
      </c>
      <c r="O12" s="14"/>
      <c r="P12" s="14"/>
      <c r="Q12" s="14"/>
      <c r="R12" s="14"/>
      <c r="S12" s="14"/>
      <c r="T12" s="29"/>
      <c r="U12" s="29"/>
      <c r="V12" s="29"/>
      <c r="W12" s="29"/>
      <c r="Z12" s="2"/>
      <c r="AB12" s="14"/>
      <c r="AC12" s="14"/>
      <c r="AD12" s="14"/>
      <c r="AE12" s="14"/>
      <c r="AF12" s="14"/>
      <c r="AG12" s="14"/>
      <c r="AH12" s="14"/>
      <c r="AI12" s="14"/>
      <c r="AJ12" s="29"/>
      <c r="AK12" s="29"/>
      <c r="AL12" s="29"/>
      <c r="AM12" s="29"/>
      <c r="AO12" s="14"/>
      <c r="AP12" s="14"/>
      <c r="AQ12" s="14"/>
      <c r="AR12" s="29"/>
      <c r="AS12" s="29"/>
      <c r="AT12" s="29"/>
      <c r="AU12" s="29"/>
      <c r="AV12" s="29"/>
      <c r="AW12" s="29"/>
      <c r="AX12" s="29"/>
      <c r="AY12" s="29"/>
      <c r="AZ12" s="14"/>
      <c r="BA12" s="29"/>
      <c r="BB12" s="29"/>
      <c r="BC12" s="14"/>
      <c r="BD12" s="29"/>
      <c r="BE12" s="29"/>
      <c r="BF12" s="14"/>
      <c r="BG12" s="29"/>
      <c r="BH12" s="10"/>
      <c r="BI12" s="10"/>
      <c r="BJ12" s="10"/>
      <c r="BK12" s="10"/>
      <c r="BN12" s="29"/>
      <c r="BO12" s="29"/>
      <c r="BP12" s="29"/>
      <c r="BQ12" s="29"/>
      <c r="BR12" s="29"/>
      <c r="BS12" s="38"/>
      <c r="BT12" s="1"/>
      <c r="BU12" s="1"/>
      <c r="BV12" s="1"/>
      <c r="BW12" s="29"/>
      <c r="BX12" s="29"/>
      <c r="BY12" s="29"/>
      <c r="BZ12" s="29"/>
      <c r="CA12" s="29"/>
      <c r="CB12" s="29"/>
      <c r="CC12" s="29"/>
      <c r="CD12" s="29"/>
    </row>
    <row r="13" spans="1:82" ht="15" customHeight="1" x14ac:dyDescent="0.3">
      <c r="A13" s="119" t="s">
        <v>74</v>
      </c>
      <c r="B13" s="14" t="s">
        <v>63</v>
      </c>
      <c r="C13" s="10">
        <v>19740</v>
      </c>
      <c r="D13" s="10">
        <v>1396</v>
      </c>
      <c r="E13" s="102">
        <v>7.0719351570415395E-2</v>
      </c>
      <c r="F13" s="10">
        <v>34760</v>
      </c>
      <c r="G13" s="10">
        <v>1910</v>
      </c>
      <c r="H13" s="102">
        <v>5.4948216340621407E-2</v>
      </c>
      <c r="I13" s="10">
        <v>1178872</v>
      </c>
      <c r="J13" s="10">
        <v>5211</v>
      </c>
      <c r="K13" s="102">
        <v>4.4203272280620796E-3</v>
      </c>
      <c r="L13" s="100">
        <v>14950</v>
      </c>
      <c r="M13" s="10">
        <v>578</v>
      </c>
      <c r="N13" s="102">
        <v>3.8662207357859531E-2</v>
      </c>
      <c r="O13" s="14"/>
      <c r="P13" s="14"/>
      <c r="Q13" s="14"/>
      <c r="R13" s="14"/>
      <c r="S13" s="14"/>
      <c r="T13" s="29"/>
      <c r="U13" s="29"/>
      <c r="V13" s="29"/>
      <c r="W13" s="29"/>
      <c r="Z13" s="2"/>
      <c r="AB13" s="14"/>
      <c r="AC13" s="14"/>
      <c r="AD13" s="14"/>
      <c r="AE13" s="14"/>
      <c r="AF13" s="14"/>
      <c r="AG13" s="14"/>
      <c r="AH13" s="14"/>
      <c r="AI13" s="14"/>
      <c r="AJ13" s="29"/>
      <c r="AK13" s="29"/>
      <c r="AL13" s="29"/>
      <c r="AM13" s="29"/>
      <c r="AO13" s="14"/>
      <c r="AP13" s="14"/>
      <c r="AQ13" s="14"/>
      <c r="AR13" s="29"/>
      <c r="AS13" s="29"/>
      <c r="AT13" s="29"/>
      <c r="AU13" s="29"/>
      <c r="AV13" s="29"/>
      <c r="AW13" s="29"/>
      <c r="AX13" s="29"/>
      <c r="AY13" s="29"/>
      <c r="AZ13" s="14"/>
      <c r="BA13" s="29"/>
      <c r="BB13" s="29"/>
      <c r="BC13" s="14"/>
      <c r="BD13" s="29"/>
      <c r="BE13" s="29"/>
      <c r="BF13" s="14"/>
      <c r="BG13" s="29"/>
      <c r="BH13" s="10"/>
      <c r="BI13" s="10"/>
      <c r="BJ13" s="10"/>
      <c r="BK13" s="10"/>
      <c r="BN13" s="29"/>
      <c r="BO13" s="29"/>
      <c r="BP13" s="29"/>
      <c r="BQ13" s="29"/>
      <c r="BR13" s="29"/>
      <c r="BS13" s="39"/>
      <c r="BT13" s="1"/>
      <c r="BW13" s="29"/>
      <c r="BX13" s="29"/>
      <c r="BY13" s="29"/>
      <c r="BZ13" s="29"/>
      <c r="CA13" s="29"/>
      <c r="CB13" s="29"/>
      <c r="CC13" s="29"/>
      <c r="CD13" s="29"/>
    </row>
    <row r="14" spans="1:82" ht="15" customHeight="1" x14ac:dyDescent="0.3">
      <c r="A14" s="119" t="s">
        <v>225</v>
      </c>
      <c r="B14" s="14" t="s">
        <v>63</v>
      </c>
      <c r="C14" s="10">
        <v>679140</v>
      </c>
      <c r="D14" s="10">
        <v>27701</v>
      </c>
      <c r="E14" s="102">
        <v>4.0788349972023442E-2</v>
      </c>
      <c r="F14" s="10">
        <v>520000</v>
      </c>
      <c r="G14" s="10">
        <v>23636</v>
      </c>
      <c r="H14" s="102">
        <v>4.5453846153846157E-2</v>
      </c>
      <c r="I14" s="10">
        <v>478003</v>
      </c>
      <c r="J14" s="10">
        <v>30948</v>
      </c>
      <c r="K14" s="102">
        <v>6.4744363529099194E-2</v>
      </c>
      <c r="L14" s="100">
        <v>60300</v>
      </c>
      <c r="M14" s="10">
        <v>4502</v>
      </c>
      <c r="N14" s="102">
        <v>7.4660033167495851E-2</v>
      </c>
      <c r="O14" s="14"/>
      <c r="P14" s="14"/>
      <c r="Q14" s="14"/>
      <c r="R14" s="14"/>
      <c r="S14" s="14"/>
      <c r="T14" s="29"/>
      <c r="U14" s="29"/>
      <c r="V14" s="29"/>
      <c r="W14" s="29"/>
      <c r="Z14" s="2"/>
      <c r="AB14" s="14"/>
      <c r="AC14" s="14"/>
      <c r="AD14" s="14"/>
      <c r="AE14" s="14"/>
      <c r="AF14" s="14"/>
      <c r="AG14" s="14"/>
      <c r="AH14" s="14"/>
      <c r="AI14" s="14"/>
      <c r="AJ14" s="29"/>
      <c r="AK14" s="29"/>
      <c r="AL14" s="29"/>
      <c r="AM14" s="29"/>
      <c r="AO14" s="14"/>
      <c r="AP14" s="14"/>
      <c r="AQ14" s="14"/>
      <c r="AR14" s="29"/>
      <c r="AS14" s="29"/>
      <c r="AT14" s="29"/>
      <c r="AU14" s="29"/>
      <c r="AV14" s="29"/>
      <c r="AW14" s="29"/>
      <c r="AX14" s="29"/>
      <c r="AY14" s="29"/>
      <c r="AZ14" s="14"/>
      <c r="BA14" s="29"/>
      <c r="BB14" s="29"/>
      <c r="BC14" s="14"/>
      <c r="BD14" s="29"/>
      <c r="BE14" s="29"/>
      <c r="BF14" s="14"/>
      <c r="BG14" s="29"/>
      <c r="BH14" s="10"/>
      <c r="BI14" s="10"/>
      <c r="BJ14" s="10"/>
      <c r="BK14" s="10"/>
      <c r="BN14" s="29"/>
      <c r="BO14" s="29"/>
      <c r="BP14" s="29"/>
      <c r="BQ14" s="29"/>
      <c r="BR14" s="29"/>
      <c r="BU14" s="38"/>
      <c r="BW14" s="29"/>
      <c r="BX14" s="29"/>
      <c r="BY14" s="29"/>
      <c r="BZ14" s="29"/>
      <c r="CA14" s="29"/>
      <c r="CB14" s="29"/>
      <c r="CC14" s="29"/>
      <c r="CD14" s="29"/>
    </row>
    <row r="15" spans="1:82" ht="15" customHeight="1" x14ac:dyDescent="0.3">
      <c r="A15" s="119" t="s">
        <v>226</v>
      </c>
      <c r="B15" s="14" t="s">
        <v>63</v>
      </c>
      <c r="C15" s="10">
        <v>522060</v>
      </c>
      <c r="D15" s="10">
        <v>27095</v>
      </c>
      <c r="E15" s="102">
        <v>5.1900164732023142E-2</v>
      </c>
      <c r="F15" s="10">
        <v>690000</v>
      </c>
      <c r="G15" s="10">
        <v>21818</v>
      </c>
      <c r="H15" s="102">
        <f>G15/F15</f>
        <v>3.1620289855072467E-2</v>
      </c>
      <c r="I15" s="10">
        <v>188500</v>
      </c>
      <c r="J15" s="10">
        <v>12203</v>
      </c>
      <c r="K15" s="102">
        <v>6.4737400530503975E-2</v>
      </c>
      <c r="L15" s="100">
        <v>30582</v>
      </c>
      <c r="M15" s="10">
        <v>1861</v>
      </c>
      <c r="N15" s="102">
        <v>6.0852789222418414E-2</v>
      </c>
      <c r="O15" s="14"/>
      <c r="P15" s="14"/>
      <c r="Q15" s="14"/>
      <c r="R15" s="14"/>
      <c r="S15" s="14"/>
      <c r="T15" s="29"/>
      <c r="U15" s="29"/>
      <c r="V15" s="29"/>
      <c r="W15" s="29"/>
      <c r="Z15" s="2"/>
      <c r="AB15" s="14"/>
      <c r="AC15" s="14"/>
      <c r="AD15" s="14"/>
      <c r="AE15" s="14"/>
      <c r="AF15" s="14"/>
      <c r="AG15" s="14"/>
      <c r="AH15" s="14"/>
      <c r="AI15" s="14"/>
      <c r="AJ15" s="29"/>
      <c r="AK15" s="29"/>
      <c r="AL15" s="29"/>
      <c r="AM15" s="29"/>
      <c r="AO15" s="14"/>
      <c r="AP15" s="14"/>
      <c r="AQ15" s="14"/>
      <c r="AR15" s="29"/>
      <c r="AS15" s="29"/>
      <c r="AT15" s="29"/>
      <c r="AU15" s="29"/>
      <c r="AV15" s="29"/>
      <c r="AW15" s="29"/>
      <c r="AX15" s="29"/>
      <c r="AY15" s="29"/>
      <c r="AZ15" s="14"/>
      <c r="BA15" s="29"/>
      <c r="BB15" s="29"/>
      <c r="BC15" s="14"/>
      <c r="BD15" s="29"/>
      <c r="BE15" s="29"/>
      <c r="BF15" s="14"/>
      <c r="BG15" s="29"/>
      <c r="BH15" s="10"/>
      <c r="BI15" s="10"/>
      <c r="BJ15" s="10"/>
      <c r="BK15" s="10"/>
      <c r="BN15" s="29"/>
      <c r="BO15" s="29"/>
      <c r="BP15" s="29"/>
      <c r="BQ15" s="29"/>
      <c r="BR15" s="29"/>
      <c r="BS15" s="39"/>
      <c r="BT15" s="1"/>
      <c r="BU15" s="1"/>
      <c r="BW15" s="29"/>
      <c r="BX15" s="29"/>
      <c r="BY15" s="29"/>
      <c r="BZ15" s="29"/>
      <c r="CA15" s="29"/>
      <c r="CB15" s="29"/>
      <c r="CC15" s="29"/>
      <c r="CD15" s="29"/>
    </row>
    <row r="16" spans="1:82" ht="15" customHeight="1" x14ac:dyDescent="0.3">
      <c r="A16" s="119" t="s">
        <v>40</v>
      </c>
      <c r="B16" s="14" t="s">
        <v>63</v>
      </c>
      <c r="C16" s="10"/>
      <c r="D16" s="10"/>
      <c r="E16" s="102" t="s">
        <v>297</v>
      </c>
      <c r="F16" s="10">
        <v>312000</v>
      </c>
      <c r="G16" s="10">
        <v>17180</v>
      </c>
      <c r="H16" s="102">
        <v>5.5064102564102567E-2</v>
      </c>
      <c r="I16" s="10">
        <v>78000</v>
      </c>
      <c r="J16" s="10">
        <v>4575</v>
      </c>
      <c r="K16" s="102">
        <v>5.8653846153846154E-2</v>
      </c>
      <c r="L16" s="100">
        <v>42500</v>
      </c>
      <c r="M16" s="10">
        <v>3765</v>
      </c>
      <c r="N16" s="102">
        <v>8.8588235294117648E-2</v>
      </c>
      <c r="O16" s="14"/>
      <c r="P16" s="14"/>
      <c r="Q16" s="14"/>
      <c r="R16" s="14"/>
      <c r="S16" s="14"/>
      <c r="T16" s="29"/>
      <c r="U16" s="29"/>
      <c r="V16" s="29"/>
      <c r="W16" s="29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29"/>
      <c r="AK16" s="29"/>
      <c r="AL16" s="29"/>
      <c r="AM16" s="29"/>
      <c r="AO16" s="14"/>
      <c r="AP16" s="14"/>
      <c r="AQ16" s="14"/>
      <c r="AR16" s="29"/>
      <c r="AS16" s="29"/>
      <c r="AT16" s="29"/>
      <c r="AU16" s="29"/>
      <c r="AV16" s="29"/>
      <c r="AW16" s="29"/>
      <c r="AX16" s="29"/>
      <c r="AY16" s="29"/>
      <c r="AZ16" s="14"/>
      <c r="BA16" s="29"/>
      <c r="BB16" s="29"/>
      <c r="BC16" s="14"/>
      <c r="BD16" s="29"/>
      <c r="BE16" s="29"/>
      <c r="BF16" s="14"/>
      <c r="BG16" s="29"/>
      <c r="BH16" s="10"/>
      <c r="BI16" s="10"/>
      <c r="BJ16" s="10"/>
      <c r="BK16" s="10"/>
      <c r="BN16" s="29"/>
      <c r="BO16" s="29"/>
      <c r="BP16" s="29"/>
      <c r="BQ16" s="29"/>
      <c r="BR16" s="29"/>
      <c r="BS16" s="39"/>
      <c r="BT16" s="1"/>
      <c r="BU16" s="1"/>
      <c r="BW16" s="29"/>
      <c r="BX16" s="29"/>
      <c r="BY16" s="29"/>
      <c r="BZ16" s="29"/>
      <c r="CA16" s="29"/>
      <c r="CB16" s="29"/>
      <c r="CC16" s="29"/>
      <c r="CD16" s="29"/>
    </row>
    <row r="17" spans="1:88" ht="15" customHeight="1" x14ac:dyDescent="0.3">
      <c r="A17" s="119" t="s">
        <v>42</v>
      </c>
      <c r="B17" s="14" t="s">
        <v>63</v>
      </c>
      <c r="C17" s="10"/>
      <c r="D17" s="10"/>
      <c r="E17" s="102" t="s">
        <v>297</v>
      </c>
      <c r="F17" s="10">
        <v>27000</v>
      </c>
      <c r="G17" s="10">
        <v>9200</v>
      </c>
      <c r="H17" s="102">
        <v>0.34074074074074073</v>
      </c>
      <c r="I17" s="10">
        <v>37830</v>
      </c>
      <c r="J17" s="10">
        <v>18559</v>
      </c>
      <c r="K17" s="102">
        <v>0.49058947924927304</v>
      </c>
      <c r="L17" s="100">
        <v>35750</v>
      </c>
      <c r="M17" s="10">
        <v>18410</v>
      </c>
      <c r="N17" s="102">
        <v>0.51496503496503498</v>
      </c>
      <c r="O17" s="14"/>
      <c r="P17" s="14"/>
      <c r="Q17" s="14"/>
      <c r="R17" s="14"/>
      <c r="S17" s="14"/>
      <c r="T17" s="29"/>
      <c r="U17" s="29"/>
      <c r="V17" s="29"/>
      <c r="W17" s="29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29"/>
      <c r="AK17" s="29"/>
      <c r="AL17" s="29"/>
      <c r="AM17" s="29"/>
      <c r="AO17" s="14"/>
      <c r="AP17" s="14"/>
      <c r="AQ17" s="14"/>
      <c r="AR17" s="29"/>
      <c r="AS17" s="29"/>
      <c r="AT17" s="29"/>
      <c r="AU17" s="29"/>
      <c r="AV17" s="29"/>
      <c r="AW17" s="29"/>
      <c r="AX17" s="29"/>
      <c r="AY17" s="29"/>
      <c r="AZ17" s="14"/>
      <c r="BA17" s="29"/>
      <c r="BB17" s="29"/>
      <c r="BC17" s="14"/>
      <c r="BD17" s="29"/>
      <c r="BE17" s="29"/>
      <c r="BF17" s="14"/>
      <c r="BG17" s="29"/>
      <c r="BH17" s="10"/>
      <c r="BI17" s="10"/>
      <c r="BJ17" s="10"/>
      <c r="BK17" s="10"/>
      <c r="BN17" s="29"/>
      <c r="BO17" s="29"/>
      <c r="BP17" s="29"/>
      <c r="BQ17" s="29"/>
      <c r="BR17" s="29"/>
      <c r="BS17" s="37"/>
      <c r="BW17" s="29"/>
      <c r="BX17" s="29"/>
      <c r="BY17" s="29"/>
      <c r="BZ17" s="29"/>
      <c r="CA17" s="29"/>
      <c r="CB17" s="29"/>
      <c r="CC17" s="29"/>
      <c r="CD17" s="29"/>
    </row>
    <row r="18" spans="1:88" ht="15" customHeight="1" x14ac:dyDescent="0.3">
      <c r="A18" s="119" t="s">
        <v>41</v>
      </c>
      <c r="B18" s="14" t="s">
        <v>63</v>
      </c>
      <c r="C18" s="10"/>
      <c r="D18" s="10"/>
      <c r="E18" s="102" t="s">
        <v>297</v>
      </c>
      <c r="F18" s="10">
        <v>70000</v>
      </c>
      <c r="G18" s="10">
        <v>13500</v>
      </c>
      <c r="H18" s="102">
        <v>0.19285714285714287</v>
      </c>
      <c r="I18" s="10">
        <v>40170</v>
      </c>
      <c r="J18" s="10">
        <v>6881</v>
      </c>
      <c r="K18" s="102">
        <v>0.17129698780184216</v>
      </c>
      <c r="L18" s="100">
        <v>14950</v>
      </c>
      <c r="M18" s="10">
        <v>2577</v>
      </c>
      <c r="N18" s="102">
        <v>0.17237458193979932</v>
      </c>
      <c r="O18" s="14"/>
      <c r="P18" s="14"/>
      <c r="Q18" s="14"/>
      <c r="R18" s="14"/>
      <c r="S18" s="14"/>
      <c r="T18" s="29"/>
      <c r="U18" s="29"/>
      <c r="V18" s="29"/>
      <c r="W18" s="29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29"/>
      <c r="AK18" s="29"/>
      <c r="AL18" s="29"/>
      <c r="AM18" s="29"/>
      <c r="AO18" s="14"/>
      <c r="AP18" s="14"/>
      <c r="AQ18" s="14"/>
      <c r="AR18" s="29"/>
      <c r="AS18" s="29"/>
      <c r="AT18" s="29"/>
      <c r="AU18" s="29"/>
      <c r="AV18" s="29"/>
      <c r="AW18" s="29"/>
      <c r="AX18" s="29"/>
      <c r="AY18" s="29"/>
      <c r="AZ18" s="14"/>
      <c r="BA18" s="29"/>
      <c r="BB18" s="29"/>
      <c r="BC18" s="14"/>
      <c r="BD18" s="29"/>
      <c r="BE18" s="29"/>
      <c r="BF18" s="14"/>
      <c r="BG18" s="29"/>
      <c r="BH18" s="10"/>
      <c r="BI18" s="10"/>
      <c r="BJ18" s="10"/>
      <c r="BK18" s="10"/>
      <c r="BN18" s="29"/>
      <c r="BO18" s="29"/>
      <c r="BP18" s="29"/>
      <c r="BQ18" s="29"/>
      <c r="BR18" s="29"/>
      <c r="BW18" s="29"/>
      <c r="BX18" s="29"/>
      <c r="BY18" s="29"/>
      <c r="BZ18" s="29"/>
      <c r="CA18" s="29"/>
      <c r="CB18" s="29"/>
      <c r="CC18" s="29"/>
      <c r="CD18" s="29"/>
    </row>
    <row r="19" spans="1:88" ht="15" customHeight="1" x14ac:dyDescent="0.3">
      <c r="A19" s="14" t="s">
        <v>230</v>
      </c>
      <c r="B19" s="14" t="s">
        <v>63</v>
      </c>
      <c r="C19" s="10"/>
      <c r="D19" s="10"/>
      <c r="E19" s="102" t="s">
        <v>297</v>
      </c>
      <c r="F19" s="10">
        <v>162000</v>
      </c>
      <c r="G19" s="10">
        <v>9000</v>
      </c>
      <c r="H19" s="102">
        <v>5.5555555555555552E-2</v>
      </c>
      <c r="I19" s="10">
        <v>29250</v>
      </c>
      <c r="J19" s="10">
        <v>2542</v>
      </c>
      <c r="K19" s="102">
        <v>8.6905982905982906E-2</v>
      </c>
      <c r="L19" s="100">
        <v>22700</v>
      </c>
      <c r="M19" s="10">
        <v>1757</v>
      </c>
      <c r="N19" s="102">
        <v>7.7400881057268722E-2</v>
      </c>
      <c r="O19" s="14"/>
      <c r="P19" s="14"/>
      <c r="Q19" s="14"/>
      <c r="R19" s="14"/>
      <c r="S19" s="14"/>
      <c r="T19" s="29"/>
      <c r="U19" s="29"/>
      <c r="V19" s="29"/>
      <c r="W19" s="29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29"/>
      <c r="AK19" s="29"/>
      <c r="AL19" s="29"/>
      <c r="AM19" s="29"/>
      <c r="AO19" s="14"/>
      <c r="AP19" s="14"/>
      <c r="AQ19" s="14"/>
      <c r="AR19" s="29"/>
      <c r="AS19" s="29"/>
      <c r="AT19" s="29"/>
      <c r="AU19" s="29"/>
      <c r="AV19" s="29"/>
      <c r="AW19" s="29"/>
      <c r="AX19" s="29"/>
      <c r="AY19" s="29"/>
      <c r="AZ19" s="14"/>
      <c r="BA19" s="29"/>
      <c r="BB19" s="29"/>
      <c r="BC19" s="14"/>
      <c r="BD19" s="29"/>
      <c r="BE19" s="29"/>
      <c r="BF19" s="14"/>
      <c r="BG19" s="29"/>
      <c r="BH19" s="10"/>
      <c r="BI19" s="10"/>
      <c r="BJ19" s="10"/>
      <c r="BK19" s="10"/>
      <c r="BN19" s="29"/>
      <c r="BO19" s="29"/>
      <c r="BP19" s="29"/>
      <c r="BQ19" s="29"/>
      <c r="BR19" s="29"/>
      <c r="BS19" s="39"/>
      <c r="BT19" s="1"/>
      <c r="BU19" s="1"/>
      <c r="BW19" s="29"/>
      <c r="BX19" s="29"/>
      <c r="BY19" s="29"/>
      <c r="BZ19" s="29"/>
      <c r="CA19" s="29"/>
      <c r="CB19" s="29"/>
      <c r="CC19" s="29"/>
      <c r="CD19" s="29"/>
    </row>
    <row r="20" spans="1:88" ht="15" customHeight="1" x14ac:dyDescent="0.3">
      <c r="A20" s="14" t="s">
        <v>230</v>
      </c>
      <c r="B20" s="14" t="s">
        <v>63</v>
      </c>
      <c r="C20" s="10"/>
      <c r="D20" s="10"/>
      <c r="E20" s="102" t="s">
        <v>297</v>
      </c>
      <c r="F20" s="10">
        <v>150000</v>
      </c>
      <c r="G20" s="10">
        <v>8180</v>
      </c>
      <c r="H20" s="102">
        <v>5.4533333333333336E-2</v>
      </c>
      <c r="I20" s="10">
        <v>48750</v>
      </c>
      <c r="J20" s="10">
        <v>2033</v>
      </c>
      <c r="K20" s="102">
        <v>4.1702564102564101E-2</v>
      </c>
      <c r="L20" s="100">
        <v>19800</v>
      </c>
      <c r="M20" s="10">
        <v>2008</v>
      </c>
      <c r="N20" s="102">
        <v>0.10141414141414141</v>
      </c>
      <c r="O20" s="14"/>
      <c r="P20" s="14"/>
      <c r="Q20" s="14"/>
      <c r="R20" s="14"/>
      <c r="S20" s="14"/>
      <c r="T20" s="29"/>
      <c r="U20" s="29"/>
      <c r="V20" s="29"/>
      <c r="W20" s="29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29"/>
      <c r="AK20" s="29"/>
      <c r="AL20" s="29"/>
      <c r="AM20" s="29"/>
      <c r="AO20" s="14"/>
      <c r="AP20" s="14"/>
      <c r="AQ20" s="14"/>
      <c r="AR20" s="29"/>
      <c r="AS20" s="29"/>
      <c r="AT20" s="29"/>
      <c r="AU20" s="29"/>
      <c r="AV20" s="29"/>
      <c r="AW20" s="29"/>
      <c r="AX20" s="29"/>
      <c r="AY20" s="29"/>
      <c r="AZ20" s="14"/>
      <c r="BA20" s="29"/>
      <c r="BB20" s="29"/>
      <c r="BC20" s="14"/>
      <c r="BD20" s="29"/>
      <c r="BE20" s="29"/>
      <c r="BF20" s="14"/>
      <c r="BG20" s="29"/>
      <c r="BH20" s="10"/>
      <c r="BI20" s="10"/>
      <c r="BJ20" s="10"/>
      <c r="BK20" s="10"/>
      <c r="BN20" s="29"/>
      <c r="BO20" s="29"/>
      <c r="BP20" s="29"/>
      <c r="BQ20" s="29"/>
      <c r="BR20" s="29"/>
      <c r="BS20" s="39"/>
      <c r="BT20" s="1"/>
      <c r="BU20" s="1"/>
      <c r="BW20" s="29"/>
      <c r="BX20" s="29"/>
      <c r="BY20" s="29"/>
      <c r="BZ20" s="29"/>
      <c r="CA20" s="29"/>
      <c r="CB20" s="29"/>
      <c r="CC20" s="29"/>
      <c r="CD20" s="29"/>
    </row>
    <row r="21" spans="1:88" ht="15" customHeight="1" x14ac:dyDescent="0.3">
      <c r="A21" s="14" t="s">
        <v>223</v>
      </c>
      <c r="B21" s="14" t="s">
        <v>63</v>
      </c>
      <c r="C21" s="10"/>
      <c r="D21" s="10"/>
      <c r="E21" s="102" t="s">
        <v>297</v>
      </c>
      <c r="F21" s="10">
        <v>103025</v>
      </c>
      <c r="G21" s="10">
        <v>9059</v>
      </c>
      <c r="H21" s="102">
        <v>8.7930114049987865E-2</v>
      </c>
      <c r="I21" s="10">
        <v>187246</v>
      </c>
      <c r="J21" s="10">
        <v>15650</v>
      </c>
      <c r="K21" s="102">
        <v>8.3579889557053283E-2</v>
      </c>
      <c r="L21" s="100">
        <v>138222</v>
      </c>
      <c r="M21" s="10">
        <v>12919</v>
      </c>
      <c r="N21" s="102">
        <v>9.3465584349814071E-2</v>
      </c>
      <c r="O21" s="14"/>
      <c r="P21" s="14"/>
      <c r="Q21" s="14"/>
      <c r="R21" s="14"/>
      <c r="S21" s="14"/>
      <c r="T21" s="29"/>
      <c r="U21" s="29"/>
      <c r="V21" s="29"/>
      <c r="W21" s="29"/>
      <c r="Z21" s="2"/>
      <c r="AB21" s="14"/>
      <c r="AC21" s="14"/>
      <c r="AD21" s="14"/>
      <c r="AE21" s="14"/>
      <c r="AF21" s="14"/>
      <c r="AG21" s="14"/>
      <c r="AH21" s="14"/>
      <c r="AI21" s="14"/>
      <c r="AJ21" s="29"/>
      <c r="AK21" s="29"/>
      <c r="AL21" s="29"/>
      <c r="AM21" s="29"/>
      <c r="AO21" s="14"/>
      <c r="AP21" s="14"/>
      <c r="AQ21" s="14"/>
      <c r="AR21" s="29"/>
      <c r="AS21" s="29"/>
      <c r="AT21" s="29"/>
      <c r="AU21" s="29"/>
      <c r="AV21" s="29"/>
      <c r="AW21" s="29"/>
      <c r="AX21" s="29"/>
      <c r="AY21" s="29"/>
      <c r="AZ21" s="14"/>
      <c r="BA21" s="29"/>
      <c r="BB21" s="29"/>
      <c r="BC21" s="14"/>
      <c r="BD21" s="29"/>
      <c r="BE21" s="29"/>
      <c r="BF21" s="14"/>
      <c r="BG21" s="29"/>
      <c r="BH21" s="10"/>
      <c r="BI21" s="10"/>
      <c r="BJ21" s="10"/>
      <c r="BK21" s="10"/>
      <c r="BN21" s="29"/>
      <c r="BO21" s="29"/>
      <c r="BP21" s="29"/>
      <c r="BQ21" s="29"/>
      <c r="BR21" s="29"/>
      <c r="BS21" s="39"/>
      <c r="BT21" s="1"/>
      <c r="BU21" s="1"/>
      <c r="BW21" s="29"/>
      <c r="BX21" s="29"/>
      <c r="BY21" s="29"/>
      <c r="BZ21" s="29"/>
      <c r="CA21" s="29"/>
      <c r="CB21" s="29"/>
      <c r="CC21" s="29"/>
      <c r="CD21" s="29"/>
    </row>
    <row r="22" spans="1:88" ht="15" customHeight="1" x14ac:dyDescent="0.3">
      <c r="A22" s="14" t="s">
        <v>231</v>
      </c>
      <c r="B22" s="14" t="s">
        <v>63</v>
      </c>
      <c r="C22" s="10"/>
      <c r="D22" s="10"/>
      <c r="E22" s="102" t="s">
        <v>297</v>
      </c>
      <c r="F22" s="10">
        <v>15000</v>
      </c>
      <c r="G22" s="10">
        <v>5000</v>
      </c>
      <c r="H22" s="102">
        <v>0.33333333333333331</v>
      </c>
      <c r="I22" s="10">
        <v>9750</v>
      </c>
      <c r="J22" s="10">
        <v>6356</v>
      </c>
      <c r="K22" s="102">
        <v>0.65189743589743587</v>
      </c>
      <c r="L22" s="100">
        <v>3250</v>
      </c>
      <c r="M22" s="10">
        <v>1674</v>
      </c>
      <c r="N22" s="102">
        <v>0.5150769230769231</v>
      </c>
      <c r="O22" s="14"/>
      <c r="P22" s="14"/>
      <c r="Q22" s="14"/>
      <c r="R22" s="14"/>
      <c r="S22" s="14"/>
      <c r="T22" s="29"/>
      <c r="U22" s="29"/>
      <c r="V22" s="29"/>
      <c r="W22" s="29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29"/>
      <c r="AK22" s="29"/>
      <c r="AL22" s="29"/>
      <c r="AM22" s="29"/>
      <c r="AO22" s="14"/>
      <c r="AP22" s="14"/>
      <c r="AQ22" s="14"/>
      <c r="AR22" s="29"/>
      <c r="AS22" s="29"/>
      <c r="AT22" s="29"/>
      <c r="AU22" s="29"/>
      <c r="AV22" s="29"/>
      <c r="AW22" s="29"/>
      <c r="AX22" s="29"/>
      <c r="AY22" s="29"/>
      <c r="AZ22" s="14"/>
      <c r="BA22" s="29"/>
      <c r="BB22" s="29"/>
      <c r="BC22" s="14"/>
      <c r="BD22" s="29"/>
      <c r="BE22" s="29"/>
      <c r="BF22" s="14"/>
      <c r="BG22" s="29"/>
      <c r="BH22" s="10"/>
      <c r="BI22" s="10"/>
      <c r="BJ22" s="10"/>
      <c r="BK22" s="10"/>
      <c r="BN22" s="29"/>
      <c r="BO22" s="29"/>
      <c r="BP22" s="29"/>
      <c r="BQ22" s="29"/>
      <c r="BR22" s="29"/>
      <c r="BS22" s="39"/>
      <c r="BT22" s="1"/>
      <c r="BU22" s="1"/>
      <c r="BW22" s="29"/>
      <c r="BX22" s="29"/>
      <c r="BY22" s="29"/>
      <c r="BZ22" s="29"/>
      <c r="CA22" s="29"/>
      <c r="CB22" s="29"/>
      <c r="CC22" s="29"/>
      <c r="CD22" s="29"/>
    </row>
    <row r="23" spans="1:88" ht="15" customHeight="1" x14ac:dyDescent="0.3">
      <c r="A23" s="14" t="s">
        <v>231</v>
      </c>
      <c r="B23" s="14" t="s">
        <v>63</v>
      </c>
      <c r="C23" s="10"/>
      <c r="D23" s="10"/>
      <c r="E23" s="102" t="s">
        <v>297</v>
      </c>
      <c r="F23" s="10">
        <v>12000</v>
      </c>
      <c r="G23" s="10">
        <v>4200</v>
      </c>
      <c r="H23" s="102">
        <v>0.35</v>
      </c>
      <c r="I23" s="10">
        <v>28080</v>
      </c>
      <c r="J23" s="10">
        <v>12203</v>
      </c>
      <c r="K23" s="102">
        <v>0.43457977207977205</v>
      </c>
      <c r="L23" s="100">
        <v>32500</v>
      </c>
      <c r="M23" s="10">
        <v>16736</v>
      </c>
      <c r="N23" s="102">
        <v>0.51495384615384621</v>
      </c>
      <c r="O23" s="14"/>
      <c r="P23" s="14"/>
      <c r="Q23" s="14"/>
      <c r="R23" s="14"/>
      <c r="S23" s="14"/>
      <c r="T23" s="29"/>
      <c r="U23" s="29"/>
      <c r="V23" s="29"/>
      <c r="W23" s="29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29"/>
      <c r="AK23" s="29"/>
      <c r="AL23" s="29"/>
      <c r="AM23" s="29"/>
      <c r="AO23" s="14"/>
      <c r="AP23" s="14"/>
      <c r="AQ23" s="14"/>
      <c r="AR23" s="29"/>
      <c r="AS23" s="29"/>
      <c r="AT23" s="29"/>
      <c r="AU23" s="29"/>
      <c r="AV23" s="29"/>
      <c r="AW23" s="29"/>
      <c r="AX23" s="29"/>
      <c r="AY23" s="29"/>
      <c r="AZ23" s="14"/>
      <c r="BA23" s="29"/>
      <c r="BB23" s="29"/>
      <c r="BC23" s="14"/>
      <c r="BD23" s="29"/>
      <c r="BE23" s="29"/>
      <c r="BF23" s="14"/>
      <c r="BG23" s="29"/>
      <c r="BH23" s="10"/>
      <c r="BI23" s="10"/>
      <c r="BJ23" s="10"/>
      <c r="BK23" s="10"/>
      <c r="BN23" s="29"/>
      <c r="BO23" s="29"/>
      <c r="BP23" s="29"/>
      <c r="BQ23" s="29"/>
      <c r="BR23" s="29"/>
      <c r="BS23" s="37"/>
      <c r="BW23" s="29"/>
      <c r="BX23" s="29"/>
      <c r="BY23" s="29"/>
      <c r="BZ23" s="29"/>
      <c r="CA23" s="29"/>
      <c r="CB23" s="29"/>
      <c r="CC23" s="29"/>
      <c r="CD23" s="29"/>
    </row>
    <row r="24" spans="1:88" ht="15" customHeight="1" x14ac:dyDescent="0.3">
      <c r="A24" s="14" t="s">
        <v>232</v>
      </c>
      <c r="B24" s="14" t="s">
        <v>63</v>
      </c>
      <c r="C24" s="10"/>
      <c r="D24" s="10"/>
      <c r="E24" s="102" t="s">
        <v>297</v>
      </c>
      <c r="F24" s="10">
        <v>30000</v>
      </c>
      <c r="G24" s="10">
        <v>5000</v>
      </c>
      <c r="H24" s="102">
        <v>0.16666666666666666</v>
      </c>
      <c r="I24" s="10">
        <v>9750</v>
      </c>
      <c r="J24" s="10">
        <v>4237</v>
      </c>
      <c r="K24" s="102">
        <v>0.43456410256410255</v>
      </c>
      <c r="L24" s="100">
        <v>6500</v>
      </c>
      <c r="M24" s="10">
        <v>836</v>
      </c>
      <c r="N24" s="102">
        <v>0.1286153846153846</v>
      </c>
      <c r="O24" s="14"/>
      <c r="P24" s="14"/>
      <c r="Q24" s="14"/>
      <c r="R24" s="14"/>
      <c r="S24" s="14"/>
      <c r="T24" s="29"/>
      <c r="U24" s="29"/>
      <c r="V24" s="29"/>
      <c r="W24" s="29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29"/>
      <c r="AK24" s="29"/>
      <c r="AL24" s="29"/>
      <c r="AM24" s="29"/>
      <c r="AO24" s="14"/>
      <c r="AP24" s="14"/>
      <c r="AQ24" s="14"/>
      <c r="AR24" s="29"/>
      <c r="AS24" s="29"/>
      <c r="AT24" s="29"/>
      <c r="AU24" s="29"/>
      <c r="AV24" s="29"/>
      <c r="AW24" s="29"/>
      <c r="AX24" s="29"/>
      <c r="AY24" s="29"/>
      <c r="AZ24" s="14"/>
      <c r="BA24" s="29"/>
      <c r="BB24" s="29"/>
      <c r="BC24" s="14"/>
      <c r="BD24" s="29"/>
      <c r="BE24" s="29"/>
      <c r="BF24" s="14"/>
      <c r="BG24" s="29"/>
      <c r="BH24" s="10"/>
      <c r="BI24" s="10"/>
      <c r="BJ24" s="10"/>
      <c r="BK24" s="10"/>
      <c r="BN24" s="29"/>
      <c r="BO24" s="29"/>
      <c r="BP24" s="29"/>
      <c r="BQ24" s="29"/>
      <c r="BR24" s="29"/>
      <c r="BS24" s="39"/>
      <c r="BT24" s="1"/>
      <c r="BU24" s="1"/>
      <c r="BW24" s="29"/>
      <c r="BX24" s="29"/>
      <c r="BY24" s="29"/>
      <c r="BZ24" s="29"/>
      <c r="CA24" s="29"/>
      <c r="CB24" s="29"/>
      <c r="CC24" s="29"/>
      <c r="CD24" s="29"/>
    </row>
    <row r="25" spans="1:88" ht="15" customHeight="1" x14ac:dyDescent="0.3">
      <c r="A25" s="14" t="s">
        <v>232</v>
      </c>
      <c r="B25" s="14" t="s">
        <v>63</v>
      </c>
      <c r="C25" s="10"/>
      <c r="D25" s="10"/>
      <c r="E25" s="102" t="s">
        <v>297</v>
      </c>
      <c r="F25" s="10">
        <v>40000</v>
      </c>
      <c r="G25" s="10">
        <v>8500</v>
      </c>
      <c r="H25" s="102">
        <v>0.21249999999999999</v>
      </c>
      <c r="I25" s="10">
        <v>30420</v>
      </c>
      <c r="J25" s="10">
        <v>2644</v>
      </c>
      <c r="K25" s="102">
        <v>8.6916502301117679E-2</v>
      </c>
      <c r="L25" s="100">
        <v>8450</v>
      </c>
      <c r="M25" s="10">
        <v>1741</v>
      </c>
      <c r="N25" s="102">
        <v>0.20603550295857989</v>
      </c>
      <c r="O25" s="14"/>
      <c r="P25" s="14"/>
      <c r="Q25" s="14"/>
      <c r="R25" s="14"/>
      <c r="S25" s="14"/>
      <c r="T25" s="29"/>
      <c r="U25" s="29"/>
      <c r="V25" s="29"/>
      <c r="W25" s="29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29"/>
      <c r="AK25" s="29"/>
      <c r="AL25" s="29"/>
      <c r="AM25" s="29"/>
      <c r="AO25" s="14"/>
      <c r="AP25" s="14"/>
      <c r="AQ25" s="14"/>
      <c r="AR25" s="29"/>
      <c r="AS25" s="29"/>
      <c r="AT25" s="29"/>
      <c r="AU25" s="29"/>
      <c r="AV25" s="29"/>
      <c r="AW25" s="29"/>
      <c r="AX25" s="29"/>
      <c r="AY25" s="29"/>
      <c r="AZ25" s="14"/>
      <c r="BA25" s="29"/>
      <c r="BB25" s="29"/>
      <c r="BC25" s="14"/>
      <c r="BD25" s="29"/>
      <c r="BE25" s="29"/>
      <c r="BF25" s="14"/>
      <c r="BG25" s="29"/>
      <c r="BH25" s="10"/>
      <c r="BI25" s="10"/>
      <c r="BJ25" s="10"/>
      <c r="BK25" s="10"/>
      <c r="BN25" s="29"/>
      <c r="BO25" s="29"/>
      <c r="BP25" s="29"/>
      <c r="BQ25" s="29"/>
      <c r="BR25" s="29"/>
      <c r="BW25" s="29"/>
      <c r="BX25" s="29"/>
      <c r="BY25" s="29"/>
      <c r="BZ25" s="29"/>
      <c r="CA25" s="29"/>
      <c r="CB25" s="29"/>
      <c r="CC25" s="29"/>
      <c r="CD25" s="29"/>
    </row>
    <row r="26" spans="1:88" ht="15" customHeight="1" x14ac:dyDescent="0.3">
      <c r="A26" s="13" t="s">
        <v>4</v>
      </c>
      <c r="B26" s="2"/>
      <c r="C26" s="10"/>
      <c r="D26" s="10">
        <v>108319</v>
      </c>
      <c r="E26" s="10"/>
      <c r="G26" s="10">
        <v>122841</v>
      </c>
      <c r="H26" s="10"/>
      <c r="I26" s="10"/>
      <c r="J26" s="10">
        <v>120171</v>
      </c>
      <c r="K26" s="10"/>
      <c r="M26" s="14">
        <v>54289</v>
      </c>
      <c r="N26" s="2"/>
      <c r="O26" s="1"/>
      <c r="P26" s="2"/>
      <c r="Q26" s="2"/>
      <c r="S26" s="29"/>
      <c r="X26" s="29"/>
      <c r="Y26" s="29"/>
      <c r="Z26" s="29"/>
      <c r="AA26" s="29"/>
      <c r="AC26" s="29"/>
      <c r="AF26" s="14"/>
      <c r="AH26" s="18"/>
      <c r="AI26" s="40"/>
      <c r="AJ26" s="29"/>
      <c r="AK26" s="29"/>
      <c r="AL26" s="29"/>
      <c r="AM26" s="29"/>
      <c r="AO26" s="29"/>
      <c r="AQ26" s="29"/>
      <c r="AR26"/>
      <c r="AS26" s="29"/>
      <c r="AT26" s="29"/>
      <c r="AU26" s="29"/>
      <c r="AW26" s="29"/>
      <c r="AX26" s="29"/>
      <c r="AY26" s="29"/>
      <c r="AZ26" s="1"/>
      <c r="BA26" s="1"/>
      <c r="BB26" s="1"/>
      <c r="BC26" s="1"/>
      <c r="BE26" s="53"/>
      <c r="BG26" s="29"/>
      <c r="BH26" s="29"/>
      <c r="BI26" s="49"/>
      <c r="BK26" s="49"/>
      <c r="BL26" s="26"/>
      <c r="BM26" s="29"/>
      <c r="BN26" s="29"/>
      <c r="BO26" s="29"/>
      <c r="BP26" s="29"/>
      <c r="BQ26" s="29"/>
      <c r="BR26" s="29"/>
      <c r="BT26" s="29"/>
      <c r="BV26" s="29"/>
      <c r="BX26" s="29"/>
      <c r="BZ26" s="29"/>
      <c r="CA26" s="10"/>
      <c r="CB26" s="29"/>
      <c r="CC26" s="26"/>
      <c r="CD26" s="29"/>
      <c r="CI26" s="40"/>
      <c r="CJ26" s="26"/>
    </row>
    <row r="27" spans="1:88" ht="15" x14ac:dyDescent="0.3">
      <c r="M27" s="41"/>
      <c r="N27" s="14"/>
      <c r="O27" s="2"/>
      <c r="P27" s="2"/>
      <c r="Q27" s="40"/>
      <c r="AB27" s="10"/>
      <c r="AC27" s="10"/>
      <c r="AD27" s="10"/>
      <c r="AE27" s="40"/>
      <c r="AH27" s="40"/>
    </row>
    <row r="28" spans="1:88" ht="15" x14ac:dyDescent="0.3">
      <c r="M28" s="41"/>
      <c r="N28" s="14"/>
      <c r="O28" s="2"/>
      <c r="P28" s="2"/>
      <c r="Q28" s="40"/>
      <c r="AB28" s="1"/>
      <c r="AC28" s="1"/>
      <c r="AE28" s="40"/>
    </row>
    <row r="29" spans="1:88" ht="15" x14ac:dyDescent="0.3">
      <c r="A29" s="23" t="s">
        <v>13</v>
      </c>
      <c r="B29" s="2"/>
      <c r="M29" s="41"/>
      <c r="N29" s="2"/>
      <c r="O29" s="2"/>
      <c r="P29" s="2"/>
      <c r="Q29" s="40"/>
      <c r="Z29" s="2"/>
      <c r="AE29" s="40"/>
      <c r="AI29" s="2"/>
    </row>
    <row r="30" spans="1:88" ht="15" x14ac:dyDescent="0.3">
      <c r="A30" s="14" t="s">
        <v>31</v>
      </c>
      <c r="B30" s="2">
        <v>1</v>
      </c>
      <c r="C30" s="27" t="s">
        <v>30</v>
      </c>
      <c r="D30" s="41">
        <v>108</v>
      </c>
      <c r="E30" s="27" t="s">
        <v>17</v>
      </c>
      <c r="I30" s="31"/>
      <c r="J30" s="31"/>
      <c r="K30" s="98"/>
      <c r="L30" s="2"/>
      <c r="M30" s="40"/>
      <c r="Q30" s="2"/>
      <c r="Z30" s="2"/>
      <c r="AI30" s="2"/>
    </row>
    <row r="31" spans="1:88" x14ac:dyDescent="0.3">
      <c r="A31" s="14" t="s">
        <v>31</v>
      </c>
      <c r="B31" s="2">
        <v>1</v>
      </c>
      <c r="C31" s="27" t="s">
        <v>32</v>
      </c>
      <c r="D31" s="41">
        <v>32.5</v>
      </c>
      <c r="E31" s="27" t="s">
        <v>17</v>
      </c>
      <c r="K31" s="98"/>
      <c r="L31" s="2"/>
      <c r="Q31" s="2"/>
      <c r="Z31" s="2"/>
      <c r="AI31" s="2"/>
    </row>
    <row r="36" spans="12:35" x14ac:dyDescent="0.3">
      <c r="L36" s="101"/>
      <c r="M36" s="18"/>
      <c r="P36" s="2"/>
      <c r="Q36" s="2"/>
      <c r="X36" s="18"/>
      <c r="Z36" s="2"/>
      <c r="AG36" s="18"/>
      <c r="AI36" s="2"/>
    </row>
  </sheetData>
  <sortState ref="A4:CK25">
    <sortCondition sortBy="cellColor" ref="A4:A25" dxfId="1"/>
  </sortState>
  <mergeCells count="29">
    <mergeCell ref="BB2:BC2"/>
    <mergeCell ref="BD2:BE2"/>
    <mergeCell ref="BF2:BG2"/>
    <mergeCell ref="BH2:BI2"/>
    <mergeCell ref="BJ2:BK2"/>
    <mergeCell ref="AZ2:BA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B2:AC2"/>
    <mergeCell ref="C2:D2"/>
    <mergeCell ref="F2:G2"/>
    <mergeCell ref="I2:J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T158"/>
  <sheetViews>
    <sheetView zoomScale="80" zoomScaleNormal="80" workbookViewId="0">
      <pane xSplit="1" ySplit="3" topLeftCell="BV76" activePane="bottomRight" state="frozen"/>
      <selection pane="topRight" activeCell="B1" sqref="B1"/>
      <selection pane="bottomLeft" activeCell="A4" sqref="A4"/>
      <selection pane="bottomRight" activeCell="CD102" sqref="CD102"/>
    </sheetView>
  </sheetViews>
  <sheetFormatPr defaultColWidth="7.77734375" defaultRowHeight="14.4" x14ac:dyDescent="0.3"/>
  <cols>
    <col min="1" max="1" width="30.5546875" style="14" customWidth="1"/>
    <col min="2" max="2" width="7.77734375" style="18"/>
    <col min="3" max="4" width="7.77734375" style="2"/>
    <col min="5" max="6" width="7.77734375" style="18"/>
    <col min="7" max="7" width="9.21875" style="2" customWidth="1"/>
    <col min="8" max="8" width="9.5546875" style="2" customWidth="1"/>
    <col min="9" max="11" width="9.5546875" style="67" customWidth="1"/>
    <col min="12" max="13" width="7.77734375" style="2"/>
    <col min="14" max="15" width="7.77734375" style="18"/>
    <col min="16" max="16" width="7.77734375" style="2" customWidth="1"/>
    <col min="17" max="17" width="9.88671875" style="2" customWidth="1"/>
    <col min="18" max="18" width="9.5546875" style="67" customWidth="1"/>
    <col min="19" max="19" width="12.109375" style="67" customWidth="1"/>
    <col min="20" max="20" width="9.5546875" style="67" customWidth="1"/>
    <col min="21" max="24" width="7.77734375" style="2"/>
    <col min="25" max="25" width="7.77734375" style="18"/>
    <col min="26" max="26" width="7.77734375" style="2"/>
    <col min="27" max="29" width="9.5546875" style="67" customWidth="1"/>
    <col min="30" max="30" width="7.77734375" style="2" customWidth="1"/>
    <col min="31" max="35" width="7.77734375" style="2"/>
    <col min="36" max="38" width="9.5546875" style="67" customWidth="1"/>
    <col min="39" max="39" width="10.88671875" style="2" bestFit="1" customWidth="1"/>
    <col min="40" max="42" width="7.77734375" style="2"/>
    <col min="43" max="45" width="9.5546875" style="67" customWidth="1"/>
    <col min="46" max="49" width="7.77734375" style="2"/>
    <col min="50" max="50" width="9.21875" style="2" customWidth="1"/>
    <col min="51" max="51" width="7.77734375" style="2"/>
    <col min="52" max="52" width="9.5546875" style="67" customWidth="1"/>
    <col min="53" max="53" width="11.6640625" style="67" customWidth="1"/>
    <col min="54" max="54" width="6.88671875" style="67" customWidth="1"/>
    <col min="55" max="55" width="7.77734375" style="2"/>
    <col min="56" max="56" width="7.77734375" style="18"/>
    <col min="57" max="57" width="9.88671875" style="2" customWidth="1"/>
    <col min="58" max="59" width="7.77734375" style="2"/>
    <col min="60" max="60" width="7.21875" style="2" customWidth="1"/>
    <col min="61" max="61" width="9.5546875" style="67" customWidth="1"/>
    <col min="62" max="62" width="11.6640625" style="67" customWidth="1"/>
    <col min="63" max="63" width="7.21875" style="67" customWidth="1"/>
    <col min="64" max="68" width="7.77734375" style="2"/>
    <col min="69" max="69" width="6.88671875" style="2" customWidth="1"/>
    <col min="70" max="70" width="9.5546875" style="67" customWidth="1"/>
    <col min="71" max="71" width="11.6640625" style="67" customWidth="1"/>
    <col min="72" max="72" width="7.21875" style="67" customWidth="1"/>
    <col min="73" max="77" width="7.77734375" style="2"/>
    <col min="78" max="78" width="6.77734375" style="2" customWidth="1"/>
    <col min="79" max="79" width="9.5546875" style="67" customWidth="1"/>
    <col min="80" max="80" width="11.6640625" style="67" customWidth="1"/>
    <col min="81" max="81" width="7.21875" style="67" customWidth="1"/>
    <col min="82" max="83" width="7.77734375" style="2"/>
    <col min="84" max="84" width="10.21875" style="2" bestFit="1" customWidth="1"/>
    <col min="85" max="86" width="7.77734375" style="2"/>
    <col min="87" max="87" width="6.21875" style="2" customWidth="1"/>
    <col min="88" max="88" width="10.5546875" style="67" customWidth="1"/>
    <col min="89" max="89" width="9" style="67" customWidth="1"/>
    <col min="90" max="90" width="9.5546875" style="67" customWidth="1"/>
    <col min="91" max="95" width="7.77734375" style="2"/>
    <col min="96" max="96" width="6.5546875" style="2" customWidth="1"/>
    <col min="97" max="97" width="10.5546875" style="67" customWidth="1"/>
    <col min="98" max="98" width="8.77734375" style="67" customWidth="1"/>
    <col min="99" max="99" width="8.88671875" style="67" customWidth="1"/>
    <col min="100" max="16384" width="7.77734375" style="2"/>
  </cols>
  <sheetData>
    <row r="1" spans="1:118" x14ac:dyDescent="0.3">
      <c r="Y1" s="2"/>
      <c r="AT1" s="18"/>
      <c r="BD1" s="2"/>
    </row>
    <row r="2" spans="1:118" s="28" customFormat="1" ht="85.2" customHeight="1" x14ac:dyDescent="0.3">
      <c r="A2" s="15"/>
      <c r="C2" s="132" t="s">
        <v>255</v>
      </c>
      <c r="D2" s="132"/>
      <c r="E2" s="132" t="s">
        <v>253</v>
      </c>
      <c r="F2" s="132"/>
      <c r="G2" s="132" t="s">
        <v>246</v>
      </c>
      <c r="H2" s="132"/>
      <c r="I2" s="131" t="s">
        <v>286</v>
      </c>
      <c r="J2" s="131"/>
      <c r="K2" s="131"/>
      <c r="L2" s="132" t="s">
        <v>245</v>
      </c>
      <c r="M2" s="132"/>
      <c r="N2" s="132" t="s">
        <v>242</v>
      </c>
      <c r="O2" s="132"/>
      <c r="P2" s="132" t="s">
        <v>236</v>
      </c>
      <c r="Q2" s="132"/>
      <c r="R2" s="131" t="s">
        <v>287</v>
      </c>
      <c r="S2" s="131"/>
      <c r="T2" s="131"/>
      <c r="U2" s="132" t="s">
        <v>206</v>
      </c>
      <c r="V2" s="132"/>
      <c r="W2" s="132" t="s">
        <v>207</v>
      </c>
      <c r="X2" s="132"/>
      <c r="Y2" s="132" t="s">
        <v>335</v>
      </c>
      <c r="Z2" s="132"/>
      <c r="AA2" s="131" t="s">
        <v>288</v>
      </c>
      <c r="AB2" s="131"/>
      <c r="AC2" s="131"/>
      <c r="AD2" s="132" t="s">
        <v>208</v>
      </c>
      <c r="AE2" s="132"/>
      <c r="AF2" s="132" t="s">
        <v>209</v>
      </c>
      <c r="AG2" s="132"/>
      <c r="AH2" s="132" t="s">
        <v>210</v>
      </c>
      <c r="AI2" s="132"/>
      <c r="AJ2" s="131" t="s">
        <v>289</v>
      </c>
      <c r="AK2" s="131"/>
      <c r="AL2" s="131"/>
      <c r="AM2" s="132" t="s">
        <v>194</v>
      </c>
      <c r="AN2" s="132"/>
      <c r="AO2" s="132" t="s">
        <v>195</v>
      </c>
      <c r="AP2" s="132"/>
      <c r="AQ2" s="131" t="s">
        <v>290</v>
      </c>
      <c r="AR2" s="131"/>
      <c r="AS2" s="131"/>
      <c r="AT2" s="132" t="s">
        <v>196</v>
      </c>
      <c r="AU2" s="132"/>
      <c r="AV2" s="132" t="s">
        <v>197</v>
      </c>
      <c r="AW2" s="132"/>
      <c r="AX2" s="132" t="s">
        <v>198</v>
      </c>
      <c r="AY2" s="132"/>
      <c r="AZ2" s="131" t="s">
        <v>291</v>
      </c>
      <c r="BA2" s="131"/>
      <c r="BB2" s="131"/>
      <c r="BC2" s="132" t="s">
        <v>199</v>
      </c>
      <c r="BD2" s="132"/>
      <c r="BE2" s="132" t="s">
        <v>200</v>
      </c>
      <c r="BF2" s="132"/>
      <c r="BG2" s="132" t="s">
        <v>201</v>
      </c>
      <c r="BH2" s="132"/>
      <c r="BI2" s="131" t="s">
        <v>292</v>
      </c>
      <c r="BJ2" s="131"/>
      <c r="BK2" s="131"/>
      <c r="BL2" s="132" t="s">
        <v>107</v>
      </c>
      <c r="BM2" s="132"/>
      <c r="BN2" s="132" t="s">
        <v>77</v>
      </c>
      <c r="BO2" s="132"/>
      <c r="BP2" s="132" t="s">
        <v>64</v>
      </c>
      <c r="BQ2" s="132"/>
      <c r="BR2" s="131" t="s">
        <v>293</v>
      </c>
      <c r="BS2" s="131"/>
      <c r="BT2" s="131"/>
      <c r="BU2" s="132" t="s">
        <v>108</v>
      </c>
      <c r="BV2" s="132"/>
      <c r="BW2" s="132" t="s">
        <v>78</v>
      </c>
      <c r="BX2" s="132"/>
      <c r="BY2" s="132" t="s">
        <v>65</v>
      </c>
      <c r="BZ2" s="132"/>
      <c r="CA2" s="131" t="s">
        <v>294</v>
      </c>
      <c r="CB2" s="131"/>
      <c r="CC2" s="131"/>
      <c r="CD2" s="132" t="s">
        <v>171</v>
      </c>
      <c r="CE2" s="132"/>
      <c r="CF2" s="132" t="s">
        <v>173</v>
      </c>
      <c r="CG2" s="132"/>
      <c r="CH2" s="132" t="s">
        <v>174</v>
      </c>
      <c r="CI2" s="132"/>
      <c r="CJ2" s="131" t="s">
        <v>295</v>
      </c>
      <c r="CK2" s="131"/>
      <c r="CL2" s="131"/>
      <c r="CM2" s="132" t="s">
        <v>172</v>
      </c>
      <c r="CN2" s="132"/>
      <c r="CO2" s="132" t="s">
        <v>175</v>
      </c>
      <c r="CP2" s="132"/>
      <c r="CQ2" s="132" t="s">
        <v>62</v>
      </c>
      <c r="CR2" s="132"/>
      <c r="CS2" s="131" t="s">
        <v>296</v>
      </c>
      <c r="CT2" s="131"/>
      <c r="CU2" s="131"/>
    </row>
    <row r="3" spans="1:118" s="28" customFormat="1" ht="15.6" x14ac:dyDescent="0.3">
      <c r="A3" s="47" t="s">
        <v>0</v>
      </c>
      <c r="B3" s="25" t="s">
        <v>1</v>
      </c>
      <c r="C3" s="36" t="s">
        <v>2</v>
      </c>
      <c r="D3" s="8" t="s">
        <v>7</v>
      </c>
      <c r="E3" s="36" t="s">
        <v>2</v>
      </c>
      <c r="F3" s="8" t="s">
        <v>7</v>
      </c>
      <c r="G3" s="36" t="s">
        <v>2</v>
      </c>
      <c r="H3" s="8" t="s">
        <v>7</v>
      </c>
      <c r="I3" s="68" t="s">
        <v>2</v>
      </c>
      <c r="J3" s="69" t="s">
        <v>7</v>
      </c>
      <c r="K3" s="69" t="s">
        <v>8</v>
      </c>
      <c r="L3" s="36" t="s">
        <v>2</v>
      </c>
      <c r="M3" s="8" t="s">
        <v>7</v>
      </c>
      <c r="N3" s="36" t="s">
        <v>2</v>
      </c>
      <c r="O3" s="8" t="s">
        <v>7</v>
      </c>
      <c r="P3" s="36" t="s">
        <v>2</v>
      </c>
      <c r="Q3" s="8" t="s">
        <v>7</v>
      </c>
      <c r="R3" s="68" t="s">
        <v>2</v>
      </c>
      <c r="S3" s="69" t="s">
        <v>7</v>
      </c>
      <c r="T3" s="69" t="s">
        <v>8</v>
      </c>
      <c r="U3" s="36" t="s">
        <v>2</v>
      </c>
      <c r="V3" s="8" t="s">
        <v>7</v>
      </c>
      <c r="W3" s="36" t="s">
        <v>2</v>
      </c>
      <c r="X3" s="8" t="s">
        <v>7</v>
      </c>
      <c r="Y3" s="36" t="s">
        <v>2</v>
      </c>
      <c r="Z3" s="8" t="s">
        <v>7</v>
      </c>
      <c r="AA3" s="68" t="s">
        <v>2</v>
      </c>
      <c r="AB3" s="69" t="s">
        <v>7</v>
      </c>
      <c r="AC3" s="69" t="s">
        <v>8</v>
      </c>
      <c r="AD3" s="36" t="s">
        <v>2</v>
      </c>
      <c r="AE3" s="8" t="s">
        <v>7</v>
      </c>
      <c r="AF3" s="36" t="s">
        <v>2</v>
      </c>
      <c r="AG3" s="8" t="s">
        <v>7</v>
      </c>
      <c r="AH3" s="36" t="s">
        <v>2</v>
      </c>
      <c r="AI3" s="8" t="s">
        <v>7</v>
      </c>
      <c r="AJ3" s="68" t="s">
        <v>2</v>
      </c>
      <c r="AK3" s="69" t="s">
        <v>7</v>
      </c>
      <c r="AL3" s="69" t="s">
        <v>8</v>
      </c>
      <c r="AM3" s="36" t="s">
        <v>2</v>
      </c>
      <c r="AN3" s="8" t="s">
        <v>7</v>
      </c>
      <c r="AO3" s="36" t="s">
        <v>2</v>
      </c>
      <c r="AP3" s="8" t="s">
        <v>7</v>
      </c>
      <c r="AQ3" s="68" t="s">
        <v>2</v>
      </c>
      <c r="AR3" s="69" t="s">
        <v>7</v>
      </c>
      <c r="AS3" s="69" t="s">
        <v>8</v>
      </c>
      <c r="AT3" s="36" t="s">
        <v>2</v>
      </c>
      <c r="AU3" s="8" t="s">
        <v>7</v>
      </c>
      <c r="AV3" s="36" t="s">
        <v>2</v>
      </c>
      <c r="AW3" s="8" t="s">
        <v>7</v>
      </c>
      <c r="AX3" s="36" t="s">
        <v>2</v>
      </c>
      <c r="AY3" s="8" t="s">
        <v>7</v>
      </c>
      <c r="AZ3" s="68" t="s">
        <v>2</v>
      </c>
      <c r="BA3" s="69" t="s">
        <v>7</v>
      </c>
      <c r="BB3" s="69" t="s">
        <v>8</v>
      </c>
      <c r="BC3" s="36" t="s">
        <v>2</v>
      </c>
      <c r="BD3" s="8" t="s">
        <v>7</v>
      </c>
      <c r="BE3" s="36" t="s">
        <v>2</v>
      </c>
      <c r="BF3" s="8" t="s">
        <v>7</v>
      </c>
      <c r="BG3" s="36" t="s">
        <v>2</v>
      </c>
      <c r="BH3" s="8" t="s">
        <v>7</v>
      </c>
      <c r="BI3" s="68" t="s">
        <v>2</v>
      </c>
      <c r="BJ3" s="69" t="s">
        <v>7</v>
      </c>
      <c r="BK3" s="69" t="s">
        <v>8</v>
      </c>
      <c r="BL3" s="36" t="s">
        <v>2</v>
      </c>
      <c r="BM3" s="8" t="s">
        <v>7</v>
      </c>
      <c r="BN3" s="36" t="s">
        <v>2</v>
      </c>
      <c r="BO3" s="8" t="s">
        <v>7</v>
      </c>
      <c r="BP3" s="36" t="s">
        <v>2</v>
      </c>
      <c r="BQ3" s="8" t="s">
        <v>7</v>
      </c>
      <c r="BR3" s="68" t="s">
        <v>2</v>
      </c>
      <c r="BS3" s="69" t="s">
        <v>7</v>
      </c>
      <c r="BT3" s="69" t="s">
        <v>8</v>
      </c>
      <c r="BU3" s="36" t="s">
        <v>2</v>
      </c>
      <c r="BV3" s="8" t="s">
        <v>7</v>
      </c>
      <c r="BW3" s="36" t="s">
        <v>2</v>
      </c>
      <c r="BX3" s="8" t="s">
        <v>7</v>
      </c>
      <c r="BY3" s="36" t="s">
        <v>2</v>
      </c>
      <c r="BZ3" s="8" t="s">
        <v>7</v>
      </c>
      <c r="CA3" s="68" t="s">
        <v>2</v>
      </c>
      <c r="CB3" s="69" t="s">
        <v>7</v>
      </c>
      <c r="CC3" s="69" t="s">
        <v>8</v>
      </c>
      <c r="CD3" s="36" t="s">
        <v>2</v>
      </c>
      <c r="CE3" s="8" t="s">
        <v>7</v>
      </c>
      <c r="CF3" s="36" t="s">
        <v>2</v>
      </c>
      <c r="CG3" s="8" t="s">
        <v>7</v>
      </c>
      <c r="CH3" s="36" t="s">
        <v>2</v>
      </c>
      <c r="CI3" s="8" t="s">
        <v>7</v>
      </c>
      <c r="CJ3" s="68" t="s">
        <v>2</v>
      </c>
      <c r="CK3" s="69" t="s">
        <v>7</v>
      </c>
      <c r="CL3" s="69" t="s">
        <v>8</v>
      </c>
      <c r="CM3" s="36" t="s">
        <v>2</v>
      </c>
      <c r="CN3" s="8" t="s">
        <v>7</v>
      </c>
      <c r="CO3" s="36" t="s">
        <v>2</v>
      </c>
      <c r="CP3" s="8" t="s">
        <v>7</v>
      </c>
      <c r="CQ3" s="36" t="s">
        <v>2</v>
      </c>
      <c r="CR3" s="8" t="s">
        <v>7</v>
      </c>
      <c r="CS3" s="68" t="s">
        <v>2</v>
      </c>
      <c r="CT3" s="69" t="s">
        <v>7</v>
      </c>
      <c r="CU3" s="69" t="s">
        <v>8</v>
      </c>
    </row>
    <row r="4" spans="1:118" ht="15" customHeight="1" x14ac:dyDescent="0.3">
      <c r="A4" s="14" t="s">
        <v>85</v>
      </c>
      <c r="B4" s="14" t="s">
        <v>3</v>
      </c>
      <c r="C4" s="1"/>
      <c r="D4" s="1"/>
      <c r="E4" s="2"/>
      <c r="F4" s="2"/>
      <c r="G4" s="29">
        <v>123</v>
      </c>
      <c r="H4" s="29">
        <v>246</v>
      </c>
      <c r="I4" s="70">
        <f>IFERROR(C4+E4+G4,"")</f>
        <v>123</v>
      </c>
      <c r="J4" s="70">
        <f t="shared" ref="J4" si="0">IFERROR(D4+F4+H4,"")</f>
        <v>246</v>
      </c>
      <c r="K4" s="71">
        <f>IFERROR(J4/I4,"")</f>
        <v>2</v>
      </c>
      <c r="L4" s="14"/>
      <c r="M4" s="14"/>
      <c r="N4" s="14"/>
      <c r="O4" s="14"/>
      <c r="P4" s="29"/>
      <c r="Q4" s="29"/>
      <c r="R4" s="70">
        <f>IFERROR(L4+N4+P4,"")</f>
        <v>0</v>
      </c>
      <c r="S4" s="70">
        <f t="shared" ref="S4:S67" si="1">IFERROR(M4+O4+Q4,"")</f>
        <v>0</v>
      </c>
      <c r="T4" s="71" t="str">
        <f>IFERROR(S4/R4,"")</f>
        <v/>
      </c>
      <c r="U4" s="14"/>
      <c r="V4" s="14"/>
      <c r="Y4" s="29"/>
      <c r="Z4" s="29"/>
      <c r="AA4" s="70">
        <f>IFERROR(U4+W4+Y4,"")</f>
        <v>0</v>
      </c>
      <c r="AB4" s="70">
        <f t="shared" ref="AB4:AB67" si="2">IFERROR(V4+X4+Z4,"")</f>
        <v>0</v>
      </c>
      <c r="AC4" s="71" t="str">
        <f>IFERROR(AB4/AA4,"")</f>
        <v/>
      </c>
      <c r="AG4" s="14"/>
      <c r="AH4" s="29"/>
      <c r="AI4" s="29"/>
      <c r="AJ4" s="70">
        <f>IFERROR(AD4+AF4+AH4,"")</f>
        <v>0</v>
      </c>
      <c r="AK4" s="70">
        <f t="shared" ref="AK4:AK67" si="3">IFERROR(AE4+AG4+AI4,"")</f>
        <v>0</v>
      </c>
      <c r="AL4" s="71" t="str">
        <f>IFERROR(AK4/AJ4,"")</f>
        <v/>
      </c>
      <c r="AO4" s="14"/>
      <c r="AP4" s="14"/>
      <c r="AQ4" s="70">
        <f>IFERROR(AM4+AO4,"")</f>
        <v>0</v>
      </c>
      <c r="AR4" s="70">
        <f>IFERROR(AN4+AP4,"")</f>
        <v>0</v>
      </c>
      <c r="AS4" s="71" t="str">
        <f>IFERROR(AR4/AQ4,"")</f>
        <v/>
      </c>
      <c r="AV4" s="14"/>
      <c r="AW4" s="14"/>
      <c r="AX4" s="29">
        <v>50</v>
      </c>
      <c r="AY4" s="29">
        <v>340</v>
      </c>
      <c r="AZ4" s="70">
        <f>IFERROR(AT4+AV4+AX4,"")</f>
        <v>50</v>
      </c>
      <c r="BA4" s="70">
        <f t="shared" ref="BA4:BA7" si="4">IFERROR(AU4+AW4+AY4,"")</f>
        <v>340</v>
      </c>
      <c r="BB4" s="71">
        <f>IFERROR(BA4/AZ4,"")</f>
        <v>6.8</v>
      </c>
      <c r="BC4" s="14"/>
      <c r="BD4" s="14"/>
      <c r="BE4" s="14"/>
      <c r="BF4" s="14"/>
      <c r="BG4" s="29">
        <v>48</v>
      </c>
      <c r="BH4" s="29">
        <v>436</v>
      </c>
      <c r="BI4" s="70">
        <f>IFERROR(BC4+BE4+BG4,"")</f>
        <v>48</v>
      </c>
      <c r="BJ4" s="70">
        <f t="shared" ref="BJ4" si="5">IFERROR(BD4+BF4+BH4,"")</f>
        <v>436</v>
      </c>
      <c r="BK4" s="71">
        <f>IFERROR(BJ4/BI4,"")</f>
        <v>9.0833333333333339</v>
      </c>
      <c r="BM4" s="14"/>
      <c r="BN4" s="29"/>
      <c r="BO4" s="29"/>
      <c r="BP4" s="29">
        <v>147</v>
      </c>
      <c r="BQ4" s="29">
        <v>721</v>
      </c>
      <c r="BR4" s="70">
        <f>IFERROR(BL4+BN4+BP4,"")</f>
        <v>147</v>
      </c>
      <c r="BS4" s="70">
        <f t="shared" ref="BS4:BS67" si="6">IFERROR(BM4+BO4+BQ4,"")</f>
        <v>721</v>
      </c>
      <c r="BT4" s="71">
        <f>IFERROR(BS4/BR4,"")</f>
        <v>4.9047619047619051</v>
      </c>
      <c r="BU4" s="14"/>
      <c r="BV4" s="14"/>
      <c r="BW4" s="29"/>
      <c r="BX4" s="29"/>
      <c r="BY4" s="29">
        <v>96</v>
      </c>
      <c r="BZ4" s="29">
        <v>730</v>
      </c>
      <c r="CA4" s="70">
        <f>IFERROR(BU4+BW4+BY4,"")</f>
        <v>96</v>
      </c>
      <c r="CB4" s="70">
        <f t="shared" ref="CB4:CB67" si="7">IFERROR(BV4+BX4+BZ4,"")</f>
        <v>730</v>
      </c>
      <c r="CC4" s="71">
        <f>IFERROR(CB4/CA4,"")</f>
        <v>7.604166666666667</v>
      </c>
      <c r="CH4" s="10">
        <v>32</v>
      </c>
      <c r="CI4" s="10">
        <v>350</v>
      </c>
      <c r="CJ4" s="70">
        <f>IFERROR(CD4+CF4+CH4,"")</f>
        <v>32</v>
      </c>
      <c r="CK4" s="70">
        <f t="shared" ref="CK4:CK67" si="8">IFERROR(CE4+CG4+CI4,"")</f>
        <v>350</v>
      </c>
      <c r="CL4" s="71">
        <f>IFERROR(CK4/CJ4,"")</f>
        <v>10.9375</v>
      </c>
      <c r="CQ4" s="10">
        <v>20</v>
      </c>
      <c r="CR4" s="10">
        <v>115</v>
      </c>
      <c r="CS4" s="70">
        <f>IFERROR(CM4+CO4+CQ4,"")</f>
        <v>20</v>
      </c>
      <c r="CT4" s="70">
        <f t="shared" ref="CT4:CT67" si="9">IFERROR(CN4+CP4+CR4,"")</f>
        <v>115</v>
      </c>
      <c r="CU4" s="71">
        <f>IFERROR(CT4/CS4,"")</f>
        <v>5.75</v>
      </c>
    </row>
    <row r="5" spans="1:118" ht="15" customHeight="1" x14ac:dyDescent="0.3">
      <c r="A5" s="14" t="s">
        <v>33</v>
      </c>
      <c r="B5" s="14" t="s">
        <v>63</v>
      </c>
      <c r="C5" s="1"/>
      <c r="D5" s="1"/>
      <c r="E5" s="2"/>
      <c r="F5" s="2"/>
      <c r="G5" s="29">
        <v>845</v>
      </c>
      <c r="H5" s="29">
        <v>19</v>
      </c>
      <c r="I5" s="70">
        <f t="shared" ref="I5:I68" si="10">IFERROR(C5+E5+G5,"")</f>
        <v>845</v>
      </c>
      <c r="J5" s="70">
        <f t="shared" ref="J5:J68" si="11">IFERROR(D5+F5+H5,"")</f>
        <v>19</v>
      </c>
      <c r="K5" s="71">
        <f t="shared" ref="K5:K68" si="12">IFERROR(J5/I5,"")</f>
        <v>2.2485207100591716E-2</v>
      </c>
      <c r="L5" s="14"/>
      <c r="M5" s="14"/>
      <c r="N5" s="14"/>
      <c r="O5" s="14"/>
      <c r="P5" s="29"/>
      <c r="Q5" s="29"/>
      <c r="R5" s="70">
        <f t="shared" ref="R5:R68" si="13">IFERROR(L5+N5+P5,"")</f>
        <v>0</v>
      </c>
      <c r="S5" s="70">
        <f t="shared" si="1"/>
        <v>0</v>
      </c>
      <c r="T5" s="71" t="str">
        <f t="shared" ref="T5:T68" si="14">IFERROR(S5/R5,"")</f>
        <v/>
      </c>
      <c r="U5" s="14"/>
      <c r="V5" s="14"/>
      <c r="W5" s="29"/>
      <c r="X5" s="29"/>
      <c r="Y5" s="29"/>
      <c r="Z5" s="29"/>
      <c r="AA5" s="70">
        <f t="shared" ref="AA5:AA68" si="15">IFERROR(U5+W5+Y5,"")</f>
        <v>0</v>
      </c>
      <c r="AB5" s="70">
        <f t="shared" si="2"/>
        <v>0</v>
      </c>
      <c r="AC5" s="71" t="str">
        <f t="shared" ref="AC5:AC68" si="16">IFERROR(AB5/AA5,"")</f>
        <v/>
      </c>
      <c r="AF5" s="29"/>
      <c r="AG5" s="14"/>
      <c r="AH5" s="29"/>
      <c r="AI5" s="29"/>
      <c r="AJ5" s="70">
        <f t="shared" ref="AJ5:AJ68" si="17">IFERROR(AD5+AF5+AH5,"")</f>
        <v>0</v>
      </c>
      <c r="AK5" s="70">
        <f t="shared" si="3"/>
        <v>0</v>
      </c>
      <c r="AL5" s="71" t="str">
        <f t="shared" ref="AL5:AL68" si="18">IFERROR(AK5/AJ5,"")</f>
        <v/>
      </c>
      <c r="AO5" s="14"/>
      <c r="AP5" s="14"/>
      <c r="AQ5" s="70">
        <f t="shared" ref="AQ5:AQ68" si="19">IFERROR(AM5+AO5,"")</f>
        <v>0</v>
      </c>
      <c r="AR5" s="70">
        <f t="shared" ref="AR5:AR68" si="20">IFERROR(AN5+AP5,"")</f>
        <v>0</v>
      </c>
      <c r="AS5" s="71" t="str">
        <f t="shared" ref="AS5:AS68" si="21">IFERROR(AR5/AQ5,"")</f>
        <v/>
      </c>
      <c r="AV5" s="14"/>
      <c r="AW5" s="14"/>
      <c r="AX5" s="29">
        <v>1651</v>
      </c>
      <c r="AY5" s="29">
        <v>66</v>
      </c>
      <c r="AZ5" s="70">
        <f t="shared" ref="AZ5:AZ7" si="22">IFERROR(AT5+AV5+AX5,"")</f>
        <v>1651</v>
      </c>
      <c r="BA5" s="70">
        <f t="shared" si="4"/>
        <v>66</v>
      </c>
      <c r="BB5" s="71">
        <f t="shared" ref="BB5:BB7" si="23">IFERROR(BA5/AZ5,"")</f>
        <v>3.9975772259236826E-2</v>
      </c>
      <c r="BC5" s="14"/>
      <c r="BD5" s="14"/>
      <c r="BE5" s="14"/>
      <c r="BF5" s="14"/>
      <c r="BG5" s="29">
        <v>3308</v>
      </c>
      <c r="BH5" s="29">
        <v>89</v>
      </c>
      <c r="BI5" s="70">
        <f t="shared" ref="BI5:BI68" si="24">IFERROR(BC5+BE5+BG5,"")</f>
        <v>3308</v>
      </c>
      <c r="BJ5" s="70">
        <f t="shared" ref="BJ5:BJ68" si="25">IFERROR(BD5+BF5+BH5,"")</f>
        <v>89</v>
      </c>
      <c r="BK5" s="71">
        <f t="shared" ref="BK5:BK68" si="26">IFERROR(BJ5/BI5,"")</f>
        <v>2.6904474002418379E-2</v>
      </c>
      <c r="BM5" s="14"/>
      <c r="BN5" s="29"/>
      <c r="BO5" s="29"/>
      <c r="BP5" s="29">
        <v>777</v>
      </c>
      <c r="BQ5" s="29">
        <v>19</v>
      </c>
      <c r="BR5" s="70">
        <f t="shared" ref="BR5:BR68" si="27">IFERROR(BL5+BN5+BP5,"")</f>
        <v>777</v>
      </c>
      <c r="BS5" s="70">
        <f t="shared" si="6"/>
        <v>19</v>
      </c>
      <c r="BT5" s="71">
        <f t="shared" ref="BT5:BT68" si="28">IFERROR(BS5/BR5,"")</f>
        <v>2.4453024453024452E-2</v>
      </c>
      <c r="BU5" s="14"/>
      <c r="BV5" s="14"/>
      <c r="BW5" s="29"/>
      <c r="BX5" s="29"/>
      <c r="BY5" s="29">
        <v>3464</v>
      </c>
      <c r="BZ5" s="29">
        <v>79</v>
      </c>
      <c r="CA5" s="70">
        <f t="shared" ref="CA5:CA68" si="29">IFERROR(BU5+BW5+BY5,"")</f>
        <v>3464</v>
      </c>
      <c r="CB5" s="70">
        <f t="shared" si="7"/>
        <v>79</v>
      </c>
      <c r="CC5" s="71">
        <f t="shared" ref="CC5:CC68" si="30">IFERROR(CB5/CA5,"")</f>
        <v>2.2806004618937645E-2</v>
      </c>
      <c r="CH5" s="10">
        <v>4771</v>
      </c>
      <c r="CI5" s="10">
        <v>167</v>
      </c>
      <c r="CJ5" s="70">
        <f t="shared" ref="CJ5:CJ68" si="31">IFERROR(CD5+CF5+CH5,"")</f>
        <v>4771</v>
      </c>
      <c r="CK5" s="70">
        <f t="shared" si="8"/>
        <v>167</v>
      </c>
      <c r="CL5" s="71">
        <f t="shared" ref="CL5:CL68" si="32">IFERROR(CK5/CJ5,"")</f>
        <v>3.5003143994969607E-2</v>
      </c>
      <c r="CQ5" s="10">
        <v>4615</v>
      </c>
      <c r="CR5" s="10">
        <v>133</v>
      </c>
      <c r="CS5" s="70">
        <f t="shared" ref="CS5:CS68" si="33">IFERROR(CM5+CO5+CQ5,"")</f>
        <v>4615</v>
      </c>
      <c r="CT5" s="70">
        <f t="shared" si="9"/>
        <v>133</v>
      </c>
      <c r="CU5" s="71">
        <f t="shared" ref="CU5:CU68" si="34">IFERROR(CT5/CS5,"")</f>
        <v>2.8819068255687974E-2</v>
      </c>
    </row>
    <row r="6" spans="1:118" ht="15" customHeight="1" x14ac:dyDescent="0.3">
      <c r="A6" s="14" t="s">
        <v>39</v>
      </c>
      <c r="B6" s="14" t="s">
        <v>63</v>
      </c>
      <c r="C6" s="1"/>
      <c r="D6" s="1"/>
      <c r="E6" s="2"/>
      <c r="F6" s="2"/>
      <c r="G6" s="29"/>
      <c r="H6" s="29"/>
      <c r="I6" s="70">
        <f t="shared" si="10"/>
        <v>0</v>
      </c>
      <c r="J6" s="70">
        <f t="shared" si="11"/>
        <v>0</v>
      </c>
      <c r="K6" s="71" t="str">
        <f t="shared" si="12"/>
        <v/>
      </c>
      <c r="L6" s="14"/>
      <c r="M6" s="14"/>
      <c r="N6" s="14"/>
      <c r="O6" s="14"/>
      <c r="P6" s="29"/>
      <c r="Q6" s="29"/>
      <c r="R6" s="70">
        <f t="shared" si="13"/>
        <v>0</v>
      </c>
      <c r="S6" s="70">
        <f t="shared" si="1"/>
        <v>0</v>
      </c>
      <c r="T6" s="71" t="str">
        <f t="shared" si="14"/>
        <v/>
      </c>
      <c r="U6" s="14"/>
      <c r="V6" s="14"/>
      <c r="Y6" s="29"/>
      <c r="Z6" s="29"/>
      <c r="AA6" s="70">
        <f t="shared" si="15"/>
        <v>0</v>
      </c>
      <c r="AB6" s="70">
        <f t="shared" si="2"/>
        <v>0</v>
      </c>
      <c r="AC6" s="71" t="str">
        <f t="shared" si="16"/>
        <v/>
      </c>
      <c r="AG6" s="14"/>
      <c r="AH6" s="29"/>
      <c r="AI6" s="29"/>
      <c r="AJ6" s="70">
        <f t="shared" si="17"/>
        <v>0</v>
      </c>
      <c r="AK6" s="70">
        <f t="shared" si="3"/>
        <v>0</v>
      </c>
      <c r="AL6" s="71" t="str">
        <f t="shared" si="18"/>
        <v/>
      </c>
      <c r="AO6" s="14"/>
      <c r="AP6" s="14"/>
      <c r="AQ6" s="70">
        <f t="shared" si="19"/>
        <v>0</v>
      </c>
      <c r="AR6" s="70">
        <f t="shared" si="20"/>
        <v>0</v>
      </c>
      <c r="AS6" s="71" t="str">
        <f t="shared" si="21"/>
        <v/>
      </c>
      <c r="AV6" s="14"/>
      <c r="AW6" s="14"/>
      <c r="AX6" s="29"/>
      <c r="AY6" s="29"/>
      <c r="AZ6" s="70">
        <f t="shared" si="22"/>
        <v>0</v>
      </c>
      <c r="BA6" s="70">
        <f t="shared" si="4"/>
        <v>0</v>
      </c>
      <c r="BB6" s="71" t="str">
        <f t="shared" si="23"/>
        <v/>
      </c>
      <c r="BC6" s="14"/>
      <c r="BD6" s="14"/>
      <c r="BE6" s="14"/>
      <c r="BF6" s="14"/>
      <c r="BG6" s="29">
        <v>9022</v>
      </c>
      <c r="BH6" s="29">
        <v>382</v>
      </c>
      <c r="BI6" s="70">
        <f t="shared" si="24"/>
        <v>9022</v>
      </c>
      <c r="BJ6" s="70">
        <f t="shared" si="25"/>
        <v>382</v>
      </c>
      <c r="BK6" s="71">
        <f t="shared" si="26"/>
        <v>4.2340944358235426E-2</v>
      </c>
      <c r="BM6" s="14"/>
      <c r="BN6" s="29"/>
      <c r="BO6" s="29"/>
      <c r="BP6" s="29">
        <v>12233</v>
      </c>
      <c r="BQ6" s="29">
        <v>415</v>
      </c>
      <c r="BR6" s="70">
        <f t="shared" si="27"/>
        <v>12233</v>
      </c>
      <c r="BS6" s="70">
        <f t="shared" si="6"/>
        <v>415</v>
      </c>
      <c r="BT6" s="71">
        <f t="shared" si="28"/>
        <v>3.3924630098912778E-2</v>
      </c>
      <c r="BU6" s="14"/>
      <c r="BV6" s="14"/>
      <c r="BW6" s="29"/>
      <c r="BX6" s="29"/>
      <c r="BY6" s="29">
        <v>37982</v>
      </c>
      <c r="BZ6" s="29">
        <v>2002</v>
      </c>
      <c r="CA6" s="70">
        <f t="shared" si="29"/>
        <v>37982</v>
      </c>
      <c r="CB6" s="70">
        <f t="shared" si="7"/>
        <v>2002</v>
      </c>
      <c r="CC6" s="71">
        <f t="shared" si="30"/>
        <v>5.2709178031699229E-2</v>
      </c>
      <c r="CD6" s="14"/>
      <c r="CE6" s="35"/>
      <c r="CF6" s="29"/>
      <c r="CG6" s="29"/>
      <c r="CH6" s="10">
        <v>76401</v>
      </c>
      <c r="CI6" s="10">
        <v>4193</v>
      </c>
      <c r="CJ6" s="70">
        <f t="shared" si="31"/>
        <v>76401</v>
      </c>
      <c r="CK6" s="70">
        <f t="shared" si="8"/>
        <v>4193</v>
      </c>
      <c r="CL6" s="71">
        <f t="shared" si="32"/>
        <v>5.4881480608892551E-2</v>
      </c>
      <c r="CM6" s="29"/>
      <c r="CN6" s="14"/>
      <c r="CO6" s="14"/>
      <c r="CP6" s="29"/>
      <c r="CQ6" s="10">
        <v>49066</v>
      </c>
      <c r="CR6" s="10">
        <v>2441</v>
      </c>
      <c r="CS6" s="70">
        <f t="shared" si="33"/>
        <v>49066</v>
      </c>
      <c r="CT6" s="70">
        <f t="shared" si="9"/>
        <v>2441</v>
      </c>
      <c r="CU6" s="71">
        <f t="shared" si="34"/>
        <v>4.9749317246158234E-2</v>
      </c>
      <c r="CX6" s="29"/>
      <c r="CY6" s="29"/>
      <c r="CZ6" s="29"/>
      <c r="DA6" s="29"/>
      <c r="DB6" s="29"/>
      <c r="DC6" s="37"/>
      <c r="DG6" s="29"/>
      <c r="DH6" s="29"/>
      <c r="DI6" s="29"/>
      <c r="DJ6" s="29"/>
      <c r="DK6" s="29"/>
      <c r="DL6" s="29"/>
      <c r="DM6" s="29"/>
      <c r="DN6" s="29"/>
    </row>
    <row r="7" spans="1:118" ht="15" customHeight="1" x14ac:dyDescent="0.3">
      <c r="A7" s="14" t="s">
        <v>36</v>
      </c>
      <c r="B7" s="14" t="s">
        <v>63</v>
      </c>
      <c r="C7" s="1"/>
      <c r="D7" s="1"/>
      <c r="E7" s="2"/>
      <c r="F7" s="2"/>
      <c r="G7" s="29"/>
      <c r="H7" s="29"/>
      <c r="I7" s="70">
        <f t="shared" si="10"/>
        <v>0</v>
      </c>
      <c r="J7" s="70">
        <f t="shared" si="11"/>
        <v>0</v>
      </c>
      <c r="K7" s="71" t="str">
        <f t="shared" si="12"/>
        <v/>
      </c>
      <c r="L7" s="14"/>
      <c r="M7" s="14"/>
      <c r="N7" s="14"/>
      <c r="O7" s="14"/>
      <c r="P7" s="29"/>
      <c r="Q7" s="29"/>
      <c r="R7" s="70">
        <f t="shared" si="13"/>
        <v>0</v>
      </c>
      <c r="S7" s="70">
        <f t="shared" si="1"/>
        <v>0</v>
      </c>
      <c r="T7" s="71" t="str">
        <f t="shared" si="14"/>
        <v/>
      </c>
      <c r="U7" s="14"/>
      <c r="V7" s="14"/>
      <c r="W7" s="29"/>
      <c r="X7" s="29"/>
      <c r="Y7" s="29"/>
      <c r="Z7" s="29"/>
      <c r="AA7" s="70">
        <f t="shared" si="15"/>
        <v>0</v>
      </c>
      <c r="AB7" s="70">
        <f t="shared" si="2"/>
        <v>0</v>
      </c>
      <c r="AC7" s="71" t="str">
        <f t="shared" si="16"/>
        <v/>
      </c>
      <c r="AF7" s="29"/>
      <c r="AG7" s="14"/>
      <c r="AH7" s="29"/>
      <c r="AI7" s="29"/>
      <c r="AJ7" s="70">
        <f t="shared" si="17"/>
        <v>0</v>
      </c>
      <c r="AK7" s="70">
        <f t="shared" si="3"/>
        <v>0</v>
      </c>
      <c r="AL7" s="71" t="str">
        <f t="shared" si="18"/>
        <v/>
      </c>
      <c r="AO7" s="14"/>
      <c r="AP7" s="14"/>
      <c r="AQ7" s="70">
        <f t="shared" si="19"/>
        <v>0</v>
      </c>
      <c r="AR7" s="70">
        <f t="shared" si="20"/>
        <v>0</v>
      </c>
      <c r="AS7" s="71" t="str">
        <f t="shared" si="21"/>
        <v/>
      </c>
      <c r="AV7" s="14"/>
      <c r="AW7" s="14"/>
      <c r="AX7" s="29">
        <v>3984</v>
      </c>
      <c r="AY7" s="29">
        <v>297</v>
      </c>
      <c r="AZ7" s="70">
        <f t="shared" si="22"/>
        <v>3984</v>
      </c>
      <c r="BA7" s="70">
        <f t="shared" si="4"/>
        <v>297</v>
      </c>
      <c r="BB7" s="71">
        <f t="shared" si="23"/>
        <v>7.4548192771084335E-2</v>
      </c>
      <c r="BC7" s="14"/>
      <c r="BD7" s="14"/>
      <c r="BE7" s="14"/>
      <c r="BF7" s="14"/>
      <c r="BG7" s="29">
        <v>17732</v>
      </c>
      <c r="BH7" s="29">
        <v>414</v>
      </c>
      <c r="BI7" s="70">
        <f t="shared" si="24"/>
        <v>17732</v>
      </c>
      <c r="BJ7" s="70">
        <f t="shared" si="25"/>
        <v>414</v>
      </c>
      <c r="BK7" s="71">
        <f t="shared" si="26"/>
        <v>2.334762012181367E-2</v>
      </c>
      <c r="BM7" s="14"/>
      <c r="BN7" s="29"/>
      <c r="BO7" s="29"/>
      <c r="BP7" s="29">
        <v>5566</v>
      </c>
      <c r="BQ7" s="29">
        <v>185</v>
      </c>
      <c r="BR7" s="70">
        <f t="shared" si="27"/>
        <v>5566</v>
      </c>
      <c r="BS7" s="70">
        <f t="shared" si="6"/>
        <v>185</v>
      </c>
      <c r="BT7" s="71">
        <f t="shared" si="28"/>
        <v>3.3237513474667628E-2</v>
      </c>
      <c r="BU7" s="14"/>
      <c r="BV7" s="14"/>
      <c r="BW7" s="29"/>
      <c r="BX7" s="29"/>
      <c r="BY7" s="29">
        <v>53514</v>
      </c>
      <c r="BZ7" s="29">
        <v>1916</v>
      </c>
      <c r="CA7" s="70">
        <f t="shared" si="29"/>
        <v>53514</v>
      </c>
      <c r="CB7" s="70">
        <f t="shared" si="7"/>
        <v>1916</v>
      </c>
      <c r="CC7" s="71">
        <f t="shared" si="30"/>
        <v>3.5803714915722991E-2</v>
      </c>
      <c r="CD7" s="14"/>
      <c r="CE7" s="29"/>
      <c r="CF7" s="29"/>
      <c r="CG7" s="29"/>
      <c r="CH7" s="10">
        <v>28951</v>
      </c>
      <c r="CI7" s="10">
        <v>597</v>
      </c>
      <c r="CJ7" s="70">
        <f t="shared" si="31"/>
        <v>28951</v>
      </c>
      <c r="CK7" s="70">
        <f t="shared" si="8"/>
        <v>597</v>
      </c>
      <c r="CL7" s="71">
        <f t="shared" si="32"/>
        <v>2.0621049359262202E-2</v>
      </c>
      <c r="CM7" s="29"/>
      <c r="CN7" s="14"/>
      <c r="CO7" s="14"/>
      <c r="CP7" s="29"/>
      <c r="CQ7" s="10">
        <v>21047</v>
      </c>
      <c r="CR7" s="10">
        <v>341</v>
      </c>
      <c r="CS7" s="70">
        <f t="shared" si="33"/>
        <v>21047</v>
      </c>
      <c r="CT7" s="70">
        <f t="shared" si="9"/>
        <v>341</v>
      </c>
      <c r="CU7" s="71">
        <f t="shared" si="34"/>
        <v>1.6201833990592482E-2</v>
      </c>
      <c r="CX7" s="29"/>
      <c r="CY7" s="29"/>
      <c r="CZ7" s="29"/>
      <c r="DA7" s="29"/>
      <c r="DB7" s="29"/>
      <c r="DC7" s="37"/>
      <c r="DG7" s="29"/>
      <c r="DH7" s="29"/>
      <c r="DI7" s="29"/>
      <c r="DJ7" s="29"/>
      <c r="DK7" s="29"/>
      <c r="DL7" s="29"/>
      <c r="DM7" s="29"/>
      <c r="DN7" s="29"/>
    </row>
    <row r="8" spans="1:118" ht="15" customHeight="1" x14ac:dyDescent="0.3">
      <c r="A8" s="14" t="s">
        <v>154</v>
      </c>
      <c r="B8" s="14"/>
      <c r="C8" s="1"/>
      <c r="D8" s="1"/>
      <c r="E8" s="2"/>
      <c r="F8" s="2"/>
      <c r="G8" s="29"/>
      <c r="H8" s="29"/>
      <c r="I8" s="70">
        <f t="shared" si="10"/>
        <v>0</v>
      </c>
      <c r="J8" s="70">
        <f t="shared" si="11"/>
        <v>0</v>
      </c>
      <c r="K8" s="71" t="str">
        <f t="shared" si="12"/>
        <v/>
      </c>
      <c r="L8" s="14"/>
      <c r="M8" s="14"/>
      <c r="N8" s="14"/>
      <c r="O8" s="14"/>
      <c r="P8" s="29"/>
      <c r="Q8" s="29"/>
      <c r="R8" s="70">
        <f t="shared" si="13"/>
        <v>0</v>
      </c>
      <c r="S8" s="70">
        <f t="shared" si="1"/>
        <v>0</v>
      </c>
      <c r="T8" s="71" t="str">
        <f t="shared" si="14"/>
        <v/>
      </c>
      <c r="U8" s="14"/>
      <c r="V8" s="14"/>
      <c r="Y8" s="29"/>
      <c r="Z8" s="29"/>
      <c r="AA8" s="70">
        <f t="shared" si="15"/>
        <v>0</v>
      </c>
      <c r="AB8" s="70">
        <f t="shared" si="2"/>
        <v>0</v>
      </c>
      <c r="AC8" s="71" t="str">
        <f t="shared" si="16"/>
        <v/>
      </c>
      <c r="AG8" s="14"/>
      <c r="AH8" s="29"/>
      <c r="AI8" s="29"/>
      <c r="AJ8" s="70">
        <f t="shared" si="17"/>
        <v>0</v>
      </c>
      <c r="AK8" s="70">
        <f t="shared" si="3"/>
        <v>0</v>
      </c>
      <c r="AL8" s="71" t="str">
        <f t="shared" si="18"/>
        <v/>
      </c>
      <c r="AO8" s="14"/>
      <c r="AP8" s="14"/>
      <c r="AQ8" s="70">
        <f t="shared" si="19"/>
        <v>0</v>
      </c>
      <c r="AR8" s="70">
        <f t="shared" si="20"/>
        <v>0</v>
      </c>
      <c r="AS8" s="71" t="str">
        <f t="shared" si="21"/>
        <v/>
      </c>
      <c r="AV8" s="14"/>
      <c r="AW8" s="14"/>
      <c r="AX8" s="29">
        <v>910</v>
      </c>
      <c r="AY8" s="29">
        <v>11</v>
      </c>
      <c r="AZ8" s="70">
        <f t="shared" ref="AZ8:AZ71" si="35">IFERROR(AT8+AV8+AX8,"")</f>
        <v>910</v>
      </c>
      <c r="BA8" s="70">
        <f t="shared" ref="BA8:BA71" si="36">IFERROR(AU8+AW8+AY8,"")</f>
        <v>11</v>
      </c>
      <c r="BB8" s="71">
        <f t="shared" ref="BB8:BB71" si="37">IFERROR(BA8/AZ8,"")</f>
        <v>1.2087912087912088E-2</v>
      </c>
      <c r="BC8" s="14"/>
      <c r="BD8" s="14"/>
      <c r="BE8" s="14"/>
      <c r="BF8" s="14"/>
      <c r="BG8" s="29">
        <v>267</v>
      </c>
      <c r="BH8" s="29">
        <v>14</v>
      </c>
      <c r="BI8" s="70">
        <f t="shared" si="24"/>
        <v>267</v>
      </c>
      <c r="BJ8" s="70">
        <f t="shared" si="25"/>
        <v>14</v>
      </c>
      <c r="BK8" s="71">
        <f t="shared" si="26"/>
        <v>5.2434456928838954E-2</v>
      </c>
      <c r="BM8" s="14"/>
      <c r="BN8" s="29"/>
      <c r="BO8" s="29"/>
      <c r="BP8" s="29"/>
      <c r="BQ8" s="29"/>
      <c r="BR8" s="70">
        <f t="shared" si="27"/>
        <v>0</v>
      </c>
      <c r="BS8" s="70">
        <f t="shared" si="6"/>
        <v>0</v>
      </c>
      <c r="BT8" s="71" t="str">
        <f t="shared" si="28"/>
        <v/>
      </c>
      <c r="BU8" s="14"/>
      <c r="BV8" s="14"/>
      <c r="BW8" s="29"/>
      <c r="BX8" s="29"/>
      <c r="BY8" s="29"/>
      <c r="BZ8" s="29"/>
      <c r="CA8" s="70">
        <f t="shared" si="29"/>
        <v>0</v>
      </c>
      <c r="CB8" s="70">
        <f t="shared" si="7"/>
        <v>0</v>
      </c>
      <c r="CC8" s="71" t="str">
        <f t="shared" si="30"/>
        <v/>
      </c>
      <c r="CD8" s="14"/>
      <c r="CE8" s="29"/>
      <c r="CF8" s="29"/>
      <c r="CG8" s="29"/>
      <c r="CH8" s="10"/>
      <c r="CI8" s="10"/>
      <c r="CJ8" s="70">
        <f t="shared" si="31"/>
        <v>0</v>
      </c>
      <c r="CK8" s="70">
        <f t="shared" si="8"/>
        <v>0</v>
      </c>
      <c r="CL8" s="71" t="str">
        <f t="shared" si="32"/>
        <v/>
      </c>
      <c r="CM8" s="29"/>
      <c r="CN8" s="14"/>
      <c r="CO8" s="14"/>
      <c r="CP8" s="29"/>
      <c r="CQ8" s="10"/>
      <c r="CR8" s="10"/>
      <c r="CS8" s="70">
        <f t="shared" si="33"/>
        <v>0</v>
      </c>
      <c r="CT8" s="70">
        <f t="shared" si="9"/>
        <v>0</v>
      </c>
      <c r="CU8" s="71" t="str">
        <f t="shared" si="34"/>
        <v/>
      </c>
      <c r="CX8" s="29"/>
      <c r="CY8" s="29"/>
      <c r="CZ8" s="29"/>
      <c r="DA8" s="29"/>
      <c r="DB8" s="29"/>
      <c r="DC8" s="37"/>
      <c r="DG8" s="29"/>
      <c r="DH8" s="29"/>
      <c r="DI8" s="29"/>
      <c r="DJ8" s="29"/>
      <c r="DK8" s="29"/>
      <c r="DL8" s="29"/>
      <c r="DM8" s="29"/>
      <c r="DN8" s="29"/>
    </row>
    <row r="9" spans="1:118" ht="15" customHeight="1" x14ac:dyDescent="0.3">
      <c r="A9" s="14" t="s">
        <v>66</v>
      </c>
      <c r="B9" s="14" t="s">
        <v>63</v>
      </c>
      <c r="C9" s="1"/>
      <c r="D9" s="1"/>
      <c r="E9" s="2"/>
      <c r="F9" s="2"/>
      <c r="G9" s="29">
        <v>1820</v>
      </c>
      <c r="H9" s="29">
        <v>35</v>
      </c>
      <c r="I9" s="70">
        <f t="shared" si="10"/>
        <v>1820</v>
      </c>
      <c r="J9" s="70">
        <f t="shared" si="11"/>
        <v>35</v>
      </c>
      <c r="K9" s="71">
        <f t="shared" si="12"/>
        <v>1.9230769230769232E-2</v>
      </c>
      <c r="L9" s="14"/>
      <c r="M9" s="14"/>
      <c r="N9" s="14"/>
      <c r="O9" s="14"/>
      <c r="P9" s="29">
        <v>1750</v>
      </c>
      <c r="Q9" s="29">
        <v>37</v>
      </c>
      <c r="R9" s="70">
        <f t="shared" si="13"/>
        <v>1750</v>
      </c>
      <c r="S9" s="70">
        <f t="shared" si="1"/>
        <v>37</v>
      </c>
      <c r="T9" s="71">
        <f t="shared" si="14"/>
        <v>2.1142857142857144E-2</v>
      </c>
      <c r="U9" s="14"/>
      <c r="V9" s="14"/>
      <c r="W9" s="29"/>
      <c r="X9" s="29"/>
      <c r="Y9" s="29"/>
      <c r="Z9" s="29"/>
      <c r="AA9" s="70">
        <f t="shared" si="15"/>
        <v>0</v>
      </c>
      <c r="AB9" s="70">
        <f t="shared" si="2"/>
        <v>0</v>
      </c>
      <c r="AC9" s="71" t="str">
        <f t="shared" si="16"/>
        <v/>
      </c>
      <c r="AF9" s="29"/>
      <c r="AG9" s="14"/>
      <c r="AH9" s="29"/>
      <c r="AI9" s="29"/>
      <c r="AJ9" s="70">
        <f t="shared" si="17"/>
        <v>0</v>
      </c>
      <c r="AK9" s="70">
        <f t="shared" si="3"/>
        <v>0</v>
      </c>
      <c r="AL9" s="71" t="str">
        <f t="shared" si="18"/>
        <v/>
      </c>
      <c r="AO9" s="14"/>
      <c r="AP9" s="14"/>
      <c r="AQ9" s="70">
        <f t="shared" si="19"/>
        <v>0</v>
      </c>
      <c r="AR9" s="70">
        <f t="shared" si="20"/>
        <v>0</v>
      </c>
      <c r="AS9" s="71" t="str">
        <f t="shared" si="21"/>
        <v/>
      </c>
      <c r="AV9" s="14"/>
      <c r="AW9" s="14"/>
      <c r="AX9" s="29">
        <v>643</v>
      </c>
      <c r="AY9" s="29">
        <v>22</v>
      </c>
      <c r="AZ9" s="70">
        <f t="shared" si="35"/>
        <v>643</v>
      </c>
      <c r="BA9" s="70">
        <f t="shared" si="36"/>
        <v>22</v>
      </c>
      <c r="BB9" s="71">
        <f t="shared" si="37"/>
        <v>3.4214618973561428E-2</v>
      </c>
      <c r="BC9" s="14"/>
      <c r="BD9" s="14"/>
      <c r="BE9" s="14"/>
      <c r="BF9" s="14"/>
      <c r="BG9" s="29">
        <v>774</v>
      </c>
      <c r="BH9" s="29">
        <v>32</v>
      </c>
      <c r="BI9" s="70">
        <f t="shared" si="24"/>
        <v>774</v>
      </c>
      <c r="BJ9" s="70">
        <f t="shared" si="25"/>
        <v>32</v>
      </c>
      <c r="BK9" s="71">
        <f t="shared" si="26"/>
        <v>4.1343669250645997E-2</v>
      </c>
      <c r="BM9" s="14"/>
      <c r="BN9" s="29"/>
      <c r="BO9" s="29"/>
      <c r="BP9" s="29">
        <v>1053</v>
      </c>
      <c r="BQ9" s="29">
        <v>24</v>
      </c>
      <c r="BR9" s="70">
        <f t="shared" si="27"/>
        <v>1053</v>
      </c>
      <c r="BS9" s="70">
        <f t="shared" si="6"/>
        <v>24</v>
      </c>
      <c r="BT9" s="71">
        <f t="shared" si="28"/>
        <v>2.2792022792022793E-2</v>
      </c>
      <c r="BU9" s="14"/>
      <c r="BV9" s="14"/>
      <c r="BW9" s="29"/>
      <c r="BX9" s="29"/>
      <c r="BY9" s="29">
        <v>520</v>
      </c>
      <c r="BZ9" s="29">
        <v>2</v>
      </c>
      <c r="CA9" s="70">
        <f t="shared" si="29"/>
        <v>520</v>
      </c>
      <c r="CB9" s="70">
        <f t="shared" si="7"/>
        <v>2</v>
      </c>
      <c r="CC9" s="71">
        <f t="shared" si="30"/>
        <v>3.8461538461538464E-3</v>
      </c>
      <c r="CD9" s="14"/>
      <c r="CE9" s="29"/>
      <c r="CF9" s="29"/>
      <c r="CG9" s="29"/>
      <c r="CH9" s="10">
        <v>7007</v>
      </c>
      <c r="CI9" s="10">
        <v>117</v>
      </c>
      <c r="CJ9" s="70">
        <f t="shared" si="31"/>
        <v>7007</v>
      </c>
      <c r="CK9" s="70">
        <f t="shared" si="8"/>
        <v>117</v>
      </c>
      <c r="CL9" s="71">
        <f t="shared" si="32"/>
        <v>1.6697588126159554E-2</v>
      </c>
      <c r="CM9" s="29"/>
      <c r="CN9" s="14"/>
      <c r="CO9" s="14"/>
      <c r="CP9" s="29"/>
      <c r="CQ9" s="10">
        <v>3718</v>
      </c>
      <c r="CR9" s="10">
        <v>79</v>
      </c>
      <c r="CS9" s="70">
        <f t="shared" si="33"/>
        <v>3718</v>
      </c>
      <c r="CT9" s="70">
        <f t="shared" si="9"/>
        <v>79</v>
      </c>
      <c r="CU9" s="71">
        <f t="shared" si="34"/>
        <v>2.1247982786444325E-2</v>
      </c>
      <c r="CX9" s="29"/>
      <c r="CY9" s="29"/>
      <c r="CZ9" s="29"/>
      <c r="DA9" s="29"/>
      <c r="DB9" s="29"/>
      <c r="DC9" s="37"/>
      <c r="DG9" s="29"/>
      <c r="DH9" s="29"/>
      <c r="DI9" s="29"/>
      <c r="DJ9" s="29"/>
      <c r="DK9" s="29"/>
      <c r="DL9" s="29"/>
      <c r="DM9" s="29"/>
      <c r="DN9" s="29"/>
    </row>
    <row r="10" spans="1:118" ht="15.6" customHeight="1" x14ac:dyDescent="0.3">
      <c r="A10" s="14" t="s">
        <v>67</v>
      </c>
      <c r="B10" s="14" t="s">
        <v>63</v>
      </c>
      <c r="C10" s="1"/>
      <c r="D10" s="1"/>
      <c r="E10" s="2"/>
      <c r="F10" s="2"/>
      <c r="G10" s="29"/>
      <c r="H10" s="29"/>
      <c r="I10" s="70">
        <f t="shared" si="10"/>
        <v>0</v>
      </c>
      <c r="J10" s="70">
        <f t="shared" si="11"/>
        <v>0</v>
      </c>
      <c r="K10" s="71" t="str">
        <f t="shared" si="12"/>
        <v/>
      </c>
      <c r="L10" s="14"/>
      <c r="M10" s="14"/>
      <c r="N10" s="14"/>
      <c r="O10" s="14"/>
      <c r="P10" s="29"/>
      <c r="Q10" s="29"/>
      <c r="R10" s="70">
        <f t="shared" si="13"/>
        <v>0</v>
      </c>
      <c r="S10" s="70">
        <f t="shared" si="1"/>
        <v>0</v>
      </c>
      <c r="T10" s="71" t="str">
        <f t="shared" si="14"/>
        <v/>
      </c>
      <c r="U10" s="14"/>
      <c r="V10" s="14"/>
      <c r="Y10" s="29"/>
      <c r="Z10" s="29"/>
      <c r="AA10" s="70">
        <f t="shared" si="15"/>
        <v>0</v>
      </c>
      <c r="AB10" s="70">
        <f t="shared" si="2"/>
        <v>0</v>
      </c>
      <c r="AC10" s="71" t="str">
        <f t="shared" si="16"/>
        <v/>
      </c>
      <c r="AG10" s="14"/>
      <c r="AH10" s="29"/>
      <c r="AI10" s="29"/>
      <c r="AJ10" s="70">
        <f t="shared" si="17"/>
        <v>0</v>
      </c>
      <c r="AK10" s="70">
        <f t="shared" si="3"/>
        <v>0</v>
      </c>
      <c r="AL10" s="71" t="str">
        <f t="shared" si="18"/>
        <v/>
      </c>
      <c r="AO10" s="14"/>
      <c r="AP10" s="14"/>
      <c r="AQ10" s="70">
        <f t="shared" si="19"/>
        <v>0</v>
      </c>
      <c r="AR10" s="70">
        <f t="shared" si="20"/>
        <v>0</v>
      </c>
      <c r="AS10" s="71" t="str">
        <f t="shared" si="21"/>
        <v/>
      </c>
      <c r="AV10" s="14"/>
      <c r="AW10" s="14"/>
      <c r="AX10" s="29">
        <v>2554</v>
      </c>
      <c r="AY10" s="29">
        <v>63</v>
      </c>
      <c r="AZ10" s="70">
        <f t="shared" si="35"/>
        <v>2554</v>
      </c>
      <c r="BA10" s="70">
        <f t="shared" si="36"/>
        <v>63</v>
      </c>
      <c r="BB10" s="71">
        <f t="shared" si="37"/>
        <v>2.466718872357087E-2</v>
      </c>
      <c r="BC10" s="14"/>
      <c r="BD10" s="14"/>
      <c r="BE10" s="14"/>
      <c r="BF10" s="14"/>
      <c r="BG10" s="29">
        <v>29627</v>
      </c>
      <c r="BH10" s="29">
        <v>434</v>
      </c>
      <c r="BI10" s="70">
        <f t="shared" si="24"/>
        <v>29627</v>
      </c>
      <c r="BJ10" s="70">
        <f t="shared" si="25"/>
        <v>434</v>
      </c>
      <c r="BK10" s="71">
        <f t="shared" si="26"/>
        <v>1.4648800081007189E-2</v>
      </c>
      <c r="BM10" s="14"/>
      <c r="BN10" s="29"/>
      <c r="BO10" s="29"/>
      <c r="BP10" s="29">
        <v>8979</v>
      </c>
      <c r="BQ10" s="29">
        <v>300</v>
      </c>
      <c r="BR10" s="70">
        <f t="shared" si="27"/>
        <v>8979</v>
      </c>
      <c r="BS10" s="70">
        <f t="shared" si="6"/>
        <v>300</v>
      </c>
      <c r="BT10" s="71">
        <f t="shared" si="28"/>
        <v>3.341129301703976E-2</v>
      </c>
      <c r="BU10" s="14"/>
      <c r="BV10" s="14"/>
      <c r="BW10" s="29"/>
      <c r="BX10" s="29"/>
      <c r="BY10" s="29">
        <v>169</v>
      </c>
      <c r="BZ10" s="29">
        <v>4</v>
      </c>
      <c r="CA10" s="70">
        <f t="shared" si="29"/>
        <v>169</v>
      </c>
      <c r="CB10" s="70">
        <f t="shared" si="7"/>
        <v>4</v>
      </c>
      <c r="CC10" s="71">
        <f t="shared" si="30"/>
        <v>2.3668639053254437E-2</v>
      </c>
      <c r="CD10" s="14"/>
      <c r="CE10" s="29"/>
      <c r="CF10" s="29"/>
      <c r="CG10" s="29"/>
      <c r="CH10" s="10">
        <v>19461</v>
      </c>
      <c r="CI10" s="10">
        <v>721</v>
      </c>
      <c r="CJ10" s="70">
        <f t="shared" si="31"/>
        <v>19461</v>
      </c>
      <c r="CK10" s="70">
        <f t="shared" si="8"/>
        <v>721</v>
      </c>
      <c r="CL10" s="71">
        <f t="shared" si="32"/>
        <v>3.7048455886131239E-2</v>
      </c>
      <c r="CM10" s="29"/>
      <c r="CN10" s="14"/>
      <c r="CO10" s="14"/>
      <c r="CP10" s="29"/>
      <c r="CQ10" s="10">
        <v>3107</v>
      </c>
      <c r="CR10" s="10">
        <v>120</v>
      </c>
      <c r="CS10" s="70">
        <f t="shared" si="33"/>
        <v>3107</v>
      </c>
      <c r="CT10" s="70">
        <f t="shared" si="9"/>
        <v>120</v>
      </c>
      <c r="CU10" s="71">
        <f t="shared" si="34"/>
        <v>3.8622465400708079E-2</v>
      </c>
      <c r="CX10" s="29"/>
      <c r="CY10" s="29"/>
      <c r="CZ10" s="29"/>
      <c r="DA10" s="29"/>
      <c r="DB10" s="29"/>
      <c r="DE10" s="38"/>
      <c r="DF10" s="1"/>
      <c r="DG10" s="29"/>
      <c r="DH10" s="29"/>
      <c r="DI10" s="29"/>
      <c r="DJ10" s="29"/>
      <c r="DK10" s="29"/>
      <c r="DL10" s="29"/>
      <c r="DM10" s="29"/>
      <c r="DN10" s="29"/>
    </row>
    <row r="11" spans="1:118" ht="15.6" customHeight="1" x14ac:dyDescent="0.3">
      <c r="A11" s="14" t="s">
        <v>135</v>
      </c>
      <c r="B11" s="14" t="s">
        <v>63</v>
      </c>
      <c r="C11" s="1"/>
      <c r="D11" s="1"/>
      <c r="E11" s="2"/>
      <c r="F11" s="2"/>
      <c r="G11" s="29">
        <v>170625</v>
      </c>
      <c r="H11" s="29">
        <v>389</v>
      </c>
      <c r="I11" s="70">
        <f t="shared" si="10"/>
        <v>170625</v>
      </c>
      <c r="J11" s="70">
        <f t="shared" si="11"/>
        <v>389</v>
      </c>
      <c r="K11" s="71">
        <f t="shared" si="12"/>
        <v>2.27985347985348E-3</v>
      </c>
      <c r="L11" s="14"/>
      <c r="M11" s="14"/>
      <c r="N11" s="14"/>
      <c r="O11" s="14"/>
      <c r="P11" s="29"/>
      <c r="Q11" s="29"/>
      <c r="R11" s="70">
        <f t="shared" si="13"/>
        <v>0</v>
      </c>
      <c r="S11" s="70">
        <f t="shared" si="1"/>
        <v>0</v>
      </c>
      <c r="T11" s="71" t="str">
        <f t="shared" si="14"/>
        <v/>
      </c>
      <c r="U11" s="14"/>
      <c r="V11" s="14"/>
      <c r="Y11" s="29"/>
      <c r="Z11" s="29"/>
      <c r="AA11" s="70">
        <f t="shared" si="15"/>
        <v>0</v>
      </c>
      <c r="AB11" s="70">
        <f t="shared" si="2"/>
        <v>0</v>
      </c>
      <c r="AC11" s="71" t="str">
        <f t="shared" si="16"/>
        <v/>
      </c>
      <c r="AG11" s="14"/>
      <c r="AH11" s="29"/>
      <c r="AI11" s="29"/>
      <c r="AJ11" s="70">
        <f t="shared" si="17"/>
        <v>0</v>
      </c>
      <c r="AK11" s="70">
        <f t="shared" si="3"/>
        <v>0</v>
      </c>
      <c r="AL11" s="71" t="str">
        <f t="shared" si="18"/>
        <v/>
      </c>
      <c r="AO11" s="14"/>
      <c r="AP11" s="14"/>
      <c r="AQ11" s="70">
        <f t="shared" si="19"/>
        <v>0</v>
      </c>
      <c r="AR11" s="70">
        <f t="shared" si="20"/>
        <v>0</v>
      </c>
      <c r="AS11" s="71" t="str">
        <f t="shared" si="21"/>
        <v/>
      </c>
      <c r="AV11" s="14"/>
      <c r="AW11" s="14"/>
      <c r="AX11" s="29"/>
      <c r="AY11" s="29"/>
      <c r="AZ11" s="70">
        <f t="shared" si="35"/>
        <v>0</v>
      </c>
      <c r="BA11" s="70">
        <f t="shared" si="36"/>
        <v>0</v>
      </c>
      <c r="BB11" s="71" t="str">
        <f t="shared" si="37"/>
        <v/>
      </c>
      <c r="BC11" s="14"/>
      <c r="BD11" s="14"/>
      <c r="BE11" s="14"/>
      <c r="BF11" s="14"/>
      <c r="BG11" s="29"/>
      <c r="BH11" s="29"/>
      <c r="BI11" s="70">
        <f t="shared" si="24"/>
        <v>0</v>
      </c>
      <c r="BJ11" s="70">
        <f t="shared" si="25"/>
        <v>0</v>
      </c>
      <c r="BK11" s="71" t="str">
        <f t="shared" si="26"/>
        <v/>
      </c>
      <c r="BM11" s="14"/>
      <c r="BN11" s="29"/>
      <c r="BO11" s="29"/>
      <c r="BP11" s="29"/>
      <c r="BQ11" s="29"/>
      <c r="BR11" s="70">
        <f t="shared" si="27"/>
        <v>0</v>
      </c>
      <c r="BS11" s="70">
        <f t="shared" si="6"/>
        <v>0</v>
      </c>
      <c r="BT11" s="71" t="str">
        <f t="shared" si="28"/>
        <v/>
      </c>
      <c r="BU11" s="14"/>
      <c r="BV11" s="14"/>
      <c r="BW11" s="29"/>
      <c r="BX11" s="29"/>
      <c r="BY11" s="29"/>
      <c r="BZ11" s="29"/>
      <c r="CA11" s="70">
        <f t="shared" si="29"/>
        <v>0</v>
      </c>
      <c r="CB11" s="70">
        <f t="shared" si="7"/>
        <v>0</v>
      </c>
      <c r="CC11" s="71" t="str">
        <f t="shared" si="30"/>
        <v/>
      </c>
      <c r="CD11" s="14"/>
      <c r="CE11" s="29"/>
      <c r="CF11" s="29"/>
      <c r="CG11" s="29"/>
      <c r="CH11" s="10"/>
      <c r="CI11" s="10"/>
      <c r="CJ11" s="70">
        <f t="shared" si="31"/>
        <v>0</v>
      </c>
      <c r="CK11" s="70">
        <f t="shared" si="8"/>
        <v>0</v>
      </c>
      <c r="CL11" s="71" t="str">
        <f t="shared" si="32"/>
        <v/>
      </c>
      <c r="CM11" s="29"/>
      <c r="CN11" s="14"/>
      <c r="CO11" s="14"/>
      <c r="CP11" s="29"/>
      <c r="CQ11" s="10"/>
      <c r="CR11" s="10"/>
      <c r="CS11" s="70">
        <f t="shared" si="33"/>
        <v>0</v>
      </c>
      <c r="CT11" s="70">
        <f t="shared" si="9"/>
        <v>0</v>
      </c>
      <c r="CU11" s="71" t="str">
        <f t="shared" si="34"/>
        <v/>
      </c>
      <c r="CX11" s="29"/>
      <c r="CY11" s="29"/>
      <c r="CZ11" s="29"/>
      <c r="DA11" s="29"/>
      <c r="DB11" s="29"/>
      <c r="DE11" s="38"/>
      <c r="DF11" s="1"/>
      <c r="DG11" s="29"/>
      <c r="DH11" s="29"/>
      <c r="DI11" s="29"/>
      <c r="DJ11" s="29"/>
      <c r="DK11" s="29"/>
      <c r="DL11" s="29"/>
      <c r="DM11" s="29"/>
      <c r="DN11" s="29"/>
    </row>
    <row r="12" spans="1:118" ht="15" x14ac:dyDescent="0.3">
      <c r="A12" s="14" t="s">
        <v>125</v>
      </c>
      <c r="B12" s="14" t="s">
        <v>63</v>
      </c>
      <c r="C12" s="1"/>
      <c r="D12" s="1"/>
      <c r="E12" s="2"/>
      <c r="F12" s="2"/>
      <c r="G12" s="29">
        <v>2340</v>
      </c>
      <c r="H12" s="29">
        <v>34</v>
      </c>
      <c r="I12" s="70">
        <f t="shared" si="10"/>
        <v>2340</v>
      </c>
      <c r="J12" s="70">
        <f t="shared" si="11"/>
        <v>34</v>
      </c>
      <c r="K12" s="71">
        <f t="shared" si="12"/>
        <v>1.452991452991453E-2</v>
      </c>
      <c r="L12" s="14"/>
      <c r="M12" s="14"/>
      <c r="N12" s="14"/>
      <c r="O12" s="14"/>
      <c r="P12" s="29"/>
      <c r="Q12" s="29"/>
      <c r="R12" s="70">
        <f t="shared" si="13"/>
        <v>0</v>
      </c>
      <c r="S12" s="70">
        <f t="shared" si="1"/>
        <v>0</v>
      </c>
      <c r="T12" s="71" t="str">
        <f t="shared" si="14"/>
        <v/>
      </c>
      <c r="U12" s="14"/>
      <c r="V12" s="14"/>
      <c r="W12" s="29"/>
      <c r="X12" s="29"/>
      <c r="Y12" s="29"/>
      <c r="Z12" s="29"/>
      <c r="AA12" s="70">
        <f t="shared" si="15"/>
        <v>0</v>
      </c>
      <c r="AB12" s="70">
        <f t="shared" si="2"/>
        <v>0</v>
      </c>
      <c r="AC12" s="71" t="str">
        <f t="shared" si="16"/>
        <v/>
      </c>
      <c r="AF12" s="29"/>
      <c r="AG12" s="14"/>
      <c r="AH12" s="29"/>
      <c r="AI12" s="29"/>
      <c r="AJ12" s="70">
        <f t="shared" si="17"/>
        <v>0</v>
      </c>
      <c r="AK12" s="70">
        <f t="shared" si="3"/>
        <v>0</v>
      </c>
      <c r="AL12" s="71" t="str">
        <f t="shared" si="18"/>
        <v/>
      </c>
      <c r="AO12" s="14"/>
      <c r="AP12" s="14"/>
      <c r="AQ12" s="70">
        <f t="shared" si="19"/>
        <v>0</v>
      </c>
      <c r="AR12" s="70">
        <f t="shared" si="20"/>
        <v>0</v>
      </c>
      <c r="AS12" s="71" t="str">
        <f t="shared" si="21"/>
        <v/>
      </c>
      <c r="AV12" s="14"/>
      <c r="AW12" s="14"/>
      <c r="AX12" s="29">
        <v>2151</v>
      </c>
      <c r="AY12" s="29">
        <v>359</v>
      </c>
      <c r="AZ12" s="70">
        <f t="shared" si="35"/>
        <v>2151</v>
      </c>
      <c r="BA12" s="70">
        <f t="shared" si="36"/>
        <v>359</v>
      </c>
      <c r="BB12" s="71">
        <f t="shared" si="37"/>
        <v>0.16689911668991167</v>
      </c>
      <c r="BC12" s="14"/>
      <c r="BD12" s="14"/>
      <c r="BE12" s="14"/>
      <c r="BF12" s="14"/>
      <c r="BG12" s="29">
        <v>97</v>
      </c>
      <c r="BH12" s="29">
        <v>3</v>
      </c>
      <c r="BI12" s="70">
        <f t="shared" si="24"/>
        <v>97</v>
      </c>
      <c r="BJ12" s="70">
        <f t="shared" si="25"/>
        <v>3</v>
      </c>
      <c r="BK12" s="71">
        <f t="shared" si="26"/>
        <v>3.0927835051546393E-2</v>
      </c>
      <c r="BM12" s="14"/>
      <c r="BN12" s="29"/>
      <c r="BO12" s="29"/>
      <c r="BP12" s="29">
        <v>2034</v>
      </c>
      <c r="BQ12" s="29">
        <v>87</v>
      </c>
      <c r="BR12" s="70">
        <f t="shared" si="27"/>
        <v>2034</v>
      </c>
      <c r="BS12" s="70">
        <f t="shared" si="6"/>
        <v>87</v>
      </c>
      <c r="BT12" s="71">
        <f t="shared" si="28"/>
        <v>4.2772861356932153E-2</v>
      </c>
      <c r="BU12" s="14"/>
      <c r="BV12" s="14"/>
      <c r="BW12" s="29"/>
      <c r="BX12" s="29"/>
      <c r="BY12" s="29">
        <v>903</v>
      </c>
      <c r="BZ12" s="29">
        <v>54</v>
      </c>
      <c r="CA12" s="70">
        <f t="shared" si="29"/>
        <v>903</v>
      </c>
      <c r="CB12" s="70">
        <f t="shared" si="7"/>
        <v>54</v>
      </c>
      <c r="CC12" s="71">
        <f t="shared" si="30"/>
        <v>5.9800664451827246E-2</v>
      </c>
      <c r="CD12" s="14"/>
      <c r="CE12" s="29"/>
      <c r="CF12" s="29"/>
      <c r="CG12" s="29"/>
      <c r="CH12" s="10">
        <v>5217</v>
      </c>
      <c r="CI12" s="10">
        <v>230</v>
      </c>
      <c r="CJ12" s="70">
        <f t="shared" si="31"/>
        <v>5217</v>
      </c>
      <c r="CK12" s="70">
        <f t="shared" si="8"/>
        <v>230</v>
      </c>
      <c r="CL12" s="71">
        <f t="shared" si="32"/>
        <v>4.4086639831320683E-2</v>
      </c>
      <c r="CM12" s="29"/>
      <c r="CN12" s="14"/>
      <c r="CO12" s="14"/>
      <c r="CP12" s="29"/>
      <c r="CQ12" s="10">
        <v>5811</v>
      </c>
      <c r="CR12" s="10">
        <v>352</v>
      </c>
      <c r="CS12" s="70">
        <f t="shared" si="33"/>
        <v>5811</v>
      </c>
      <c r="CT12" s="70">
        <f t="shared" si="9"/>
        <v>352</v>
      </c>
      <c r="CU12" s="71">
        <f t="shared" si="34"/>
        <v>6.0574771984167955E-2</v>
      </c>
      <c r="CX12" s="29"/>
      <c r="CY12" s="29"/>
      <c r="CZ12" s="29"/>
      <c r="DA12" s="29"/>
      <c r="DB12" s="29"/>
      <c r="DC12" s="39"/>
      <c r="DD12" s="1"/>
      <c r="DE12" s="1"/>
      <c r="DF12" s="1"/>
      <c r="DG12" s="29"/>
      <c r="DH12" s="29"/>
      <c r="DI12" s="29"/>
      <c r="DJ12" s="29"/>
      <c r="DK12" s="29"/>
      <c r="DL12" s="29"/>
      <c r="DM12" s="29"/>
      <c r="DN12" s="29"/>
    </row>
    <row r="13" spans="1:118" ht="15.6" customHeight="1" x14ac:dyDescent="0.3">
      <c r="A13" s="14" t="s">
        <v>46</v>
      </c>
      <c r="B13" s="14" t="s">
        <v>63</v>
      </c>
      <c r="C13" s="1"/>
      <c r="D13" s="1"/>
      <c r="E13" s="2"/>
      <c r="F13" s="2"/>
      <c r="G13" s="29"/>
      <c r="H13" s="29"/>
      <c r="I13" s="70">
        <f t="shared" si="10"/>
        <v>0</v>
      </c>
      <c r="J13" s="70">
        <f t="shared" si="11"/>
        <v>0</v>
      </c>
      <c r="K13" s="71" t="str">
        <f t="shared" si="12"/>
        <v/>
      </c>
      <c r="L13" s="14"/>
      <c r="M13" s="14"/>
      <c r="N13" s="14"/>
      <c r="O13" s="14"/>
      <c r="P13" s="29"/>
      <c r="Q13" s="29"/>
      <c r="R13" s="70">
        <f t="shared" si="13"/>
        <v>0</v>
      </c>
      <c r="S13" s="70">
        <f t="shared" si="1"/>
        <v>0</v>
      </c>
      <c r="T13" s="71" t="str">
        <f t="shared" si="14"/>
        <v/>
      </c>
      <c r="U13" s="14"/>
      <c r="V13" s="14"/>
      <c r="Y13" s="29"/>
      <c r="Z13" s="29"/>
      <c r="AA13" s="70">
        <f t="shared" si="15"/>
        <v>0</v>
      </c>
      <c r="AB13" s="70">
        <f t="shared" si="2"/>
        <v>0</v>
      </c>
      <c r="AC13" s="71" t="str">
        <f t="shared" si="16"/>
        <v/>
      </c>
      <c r="AG13" s="14"/>
      <c r="AH13" s="29"/>
      <c r="AI13" s="29"/>
      <c r="AJ13" s="70">
        <f t="shared" si="17"/>
        <v>0</v>
      </c>
      <c r="AK13" s="70">
        <f t="shared" si="3"/>
        <v>0</v>
      </c>
      <c r="AL13" s="71" t="str">
        <f t="shared" si="18"/>
        <v/>
      </c>
      <c r="AO13" s="14"/>
      <c r="AP13" s="14"/>
      <c r="AQ13" s="70">
        <f t="shared" si="19"/>
        <v>0</v>
      </c>
      <c r="AR13" s="70">
        <f t="shared" si="20"/>
        <v>0</v>
      </c>
      <c r="AS13" s="71" t="str">
        <f t="shared" si="21"/>
        <v/>
      </c>
      <c r="AV13" s="14"/>
      <c r="AW13" s="14"/>
      <c r="AX13" s="29">
        <v>4751</v>
      </c>
      <c r="AY13" s="29">
        <v>111</v>
      </c>
      <c r="AZ13" s="70">
        <f t="shared" si="35"/>
        <v>4751</v>
      </c>
      <c r="BA13" s="70">
        <f t="shared" si="36"/>
        <v>111</v>
      </c>
      <c r="BB13" s="71">
        <f t="shared" si="37"/>
        <v>2.3363502420543043E-2</v>
      </c>
      <c r="BC13" s="14"/>
      <c r="BD13" s="14"/>
      <c r="BE13" s="14"/>
      <c r="BF13" s="14"/>
      <c r="BG13" s="29">
        <v>9399</v>
      </c>
      <c r="BH13" s="29">
        <v>426</v>
      </c>
      <c r="BI13" s="70">
        <f t="shared" si="24"/>
        <v>9399</v>
      </c>
      <c r="BJ13" s="70">
        <f t="shared" si="25"/>
        <v>426</v>
      </c>
      <c r="BK13" s="71">
        <f t="shared" si="26"/>
        <v>4.5323970635173953E-2</v>
      </c>
      <c r="BM13" s="14"/>
      <c r="BN13" s="29"/>
      <c r="BO13" s="29"/>
      <c r="BP13" s="29">
        <v>1338</v>
      </c>
      <c r="BQ13" s="29">
        <v>47</v>
      </c>
      <c r="BR13" s="70">
        <f t="shared" si="27"/>
        <v>1338</v>
      </c>
      <c r="BS13" s="70">
        <f t="shared" si="6"/>
        <v>47</v>
      </c>
      <c r="BT13" s="71">
        <f t="shared" si="28"/>
        <v>3.5127055306427506E-2</v>
      </c>
      <c r="BU13" s="14"/>
      <c r="BV13" s="14"/>
      <c r="BW13" s="29"/>
      <c r="BX13" s="29"/>
      <c r="BY13" s="29">
        <v>3373</v>
      </c>
      <c r="BZ13" s="29">
        <v>127</v>
      </c>
      <c r="CA13" s="70">
        <f t="shared" si="29"/>
        <v>3373</v>
      </c>
      <c r="CB13" s="70">
        <f t="shared" si="7"/>
        <v>127</v>
      </c>
      <c r="CC13" s="71">
        <f t="shared" si="30"/>
        <v>3.7651941891491257E-2</v>
      </c>
      <c r="CD13" s="14"/>
      <c r="CE13" s="29"/>
      <c r="CF13" s="29"/>
      <c r="CG13" s="29"/>
      <c r="CH13" s="10">
        <v>2184</v>
      </c>
      <c r="CI13" s="10">
        <v>64</v>
      </c>
      <c r="CJ13" s="70">
        <f t="shared" si="31"/>
        <v>2184</v>
      </c>
      <c r="CK13" s="70">
        <f t="shared" si="8"/>
        <v>64</v>
      </c>
      <c r="CL13" s="71">
        <f t="shared" si="32"/>
        <v>2.9304029304029304E-2</v>
      </c>
      <c r="CM13" s="29"/>
      <c r="CN13" s="14"/>
      <c r="CO13" s="14"/>
      <c r="CP13" s="29"/>
      <c r="CQ13" s="10">
        <v>6552</v>
      </c>
      <c r="CR13" s="10">
        <v>261</v>
      </c>
      <c r="CS13" s="70">
        <f t="shared" si="33"/>
        <v>6552</v>
      </c>
      <c r="CT13" s="70">
        <f t="shared" si="9"/>
        <v>261</v>
      </c>
      <c r="CU13" s="71">
        <f t="shared" si="34"/>
        <v>3.9835164835164832E-2</v>
      </c>
      <c r="CX13" s="29"/>
      <c r="CY13" s="29"/>
      <c r="CZ13" s="29"/>
      <c r="DA13" s="29"/>
      <c r="DB13" s="29"/>
      <c r="DC13" s="37"/>
      <c r="DG13" s="29"/>
      <c r="DH13" s="29"/>
      <c r="DI13" s="29"/>
      <c r="DJ13" s="29"/>
      <c r="DK13" s="29"/>
      <c r="DL13" s="29"/>
      <c r="DM13" s="29"/>
      <c r="DN13" s="29"/>
    </row>
    <row r="14" spans="1:118" ht="15" x14ac:dyDescent="0.3">
      <c r="A14" s="14" t="s">
        <v>68</v>
      </c>
      <c r="B14" s="14" t="s">
        <v>63</v>
      </c>
      <c r="C14" s="1"/>
      <c r="D14" s="1"/>
      <c r="E14" s="2"/>
      <c r="F14" s="2"/>
      <c r="G14" s="29"/>
      <c r="H14" s="29"/>
      <c r="I14" s="70">
        <f t="shared" si="10"/>
        <v>0</v>
      </c>
      <c r="J14" s="70">
        <f t="shared" si="11"/>
        <v>0</v>
      </c>
      <c r="K14" s="71" t="str">
        <f t="shared" si="12"/>
        <v/>
      </c>
      <c r="L14" s="14"/>
      <c r="M14" s="14"/>
      <c r="N14" s="14"/>
      <c r="O14" s="14"/>
      <c r="P14" s="29"/>
      <c r="Q14" s="29"/>
      <c r="R14" s="70">
        <f t="shared" si="13"/>
        <v>0</v>
      </c>
      <c r="S14" s="70">
        <f t="shared" si="1"/>
        <v>0</v>
      </c>
      <c r="T14" s="71" t="str">
        <f t="shared" si="14"/>
        <v/>
      </c>
      <c r="U14" s="14"/>
      <c r="V14" s="14"/>
      <c r="W14" s="29"/>
      <c r="X14" s="29"/>
      <c r="Y14" s="29"/>
      <c r="Z14" s="29"/>
      <c r="AA14" s="70">
        <f t="shared" si="15"/>
        <v>0</v>
      </c>
      <c r="AB14" s="70">
        <f t="shared" si="2"/>
        <v>0</v>
      </c>
      <c r="AC14" s="71" t="str">
        <f t="shared" si="16"/>
        <v/>
      </c>
      <c r="AF14" s="29"/>
      <c r="AG14" s="14"/>
      <c r="AH14" s="29">
        <v>6012</v>
      </c>
      <c r="AI14" s="29">
        <v>1286</v>
      </c>
      <c r="AJ14" s="70">
        <f t="shared" si="17"/>
        <v>6012</v>
      </c>
      <c r="AK14" s="70">
        <f t="shared" si="3"/>
        <v>1286</v>
      </c>
      <c r="AL14" s="71">
        <f t="shared" si="18"/>
        <v>0.21390552228875581</v>
      </c>
      <c r="AO14" s="14"/>
      <c r="AP14" s="14"/>
      <c r="AQ14" s="70">
        <f t="shared" si="19"/>
        <v>0</v>
      </c>
      <c r="AR14" s="70">
        <f t="shared" si="20"/>
        <v>0</v>
      </c>
      <c r="AS14" s="71" t="str">
        <f t="shared" si="21"/>
        <v/>
      </c>
      <c r="AV14" s="14"/>
      <c r="AW14" s="14"/>
      <c r="AX14" s="29">
        <v>32500</v>
      </c>
      <c r="AY14" s="29">
        <v>1773</v>
      </c>
      <c r="AZ14" s="70">
        <f t="shared" si="35"/>
        <v>32500</v>
      </c>
      <c r="BA14" s="70">
        <f t="shared" si="36"/>
        <v>1773</v>
      </c>
      <c r="BB14" s="71">
        <f t="shared" si="37"/>
        <v>5.4553846153846154E-2</v>
      </c>
      <c r="BC14" s="14"/>
      <c r="BD14" s="14"/>
      <c r="BE14" s="14"/>
      <c r="BF14" s="14"/>
      <c r="BG14" s="29">
        <v>52871</v>
      </c>
      <c r="BH14" s="29">
        <v>2687</v>
      </c>
      <c r="BI14" s="70">
        <f t="shared" si="24"/>
        <v>52871</v>
      </c>
      <c r="BJ14" s="70">
        <f t="shared" si="25"/>
        <v>2687</v>
      </c>
      <c r="BK14" s="71">
        <f t="shared" si="26"/>
        <v>5.0821811579126554E-2</v>
      </c>
      <c r="BM14" s="14"/>
      <c r="BN14" s="29"/>
      <c r="BO14" s="29"/>
      <c r="BP14" s="29">
        <v>5095</v>
      </c>
      <c r="BQ14" s="29">
        <v>1613</v>
      </c>
      <c r="BR14" s="70">
        <f t="shared" si="27"/>
        <v>5095</v>
      </c>
      <c r="BS14" s="70">
        <f t="shared" si="6"/>
        <v>1613</v>
      </c>
      <c r="BT14" s="71">
        <f t="shared" si="28"/>
        <v>0.31658488714425909</v>
      </c>
      <c r="BU14" s="14"/>
      <c r="BV14" s="14"/>
      <c r="BW14" s="29"/>
      <c r="BX14" s="29"/>
      <c r="BY14" s="29">
        <v>57193</v>
      </c>
      <c r="BZ14" s="29">
        <v>3176</v>
      </c>
      <c r="CA14" s="70">
        <f t="shared" si="29"/>
        <v>57193</v>
      </c>
      <c r="CB14" s="70">
        <f t="shared" si="7"/>
        <v>3176</v>
      </c>
      <c r="CC14" s="71">
        <f t="shared" si="30"/>
        <v>5.5531271309425978E-2</v>
      </c>
      <c r="CD14" s="14"/>
      <c r="CE14" s="29"/>
      <c r="CF14" s="29"/>
      <c r="CG14" s="29"/>
      <c r="CH14" s="10">
        <v>2171</v>
      </c>
      <c r="CI14" s="10">
        <v>50</v>
      </c>
      <c r="CJ14" s="70">
        <f t="shared" si="31"/>
        <v>2171</v>
      </c>
      <c r="CK14" s="70">
        <f t="shared" si="8"/>
        <v>50</v>
      </c>
      <c r="CL14" s="71">
        <f t="shared" si="32"/>
        <v>2.3030861354214647E-2</v>
      </c>
      <c r="CM14" s="29"/>
      <c r="CN14" s="14"/>
      <c r="CO14" s="14"/>
      <c r="CP14" s="29"/>
      <c r="CQ14" s="10">
        <v>2899</v>
      </c>
      <c r="CR14" s="10">
        <v>139</v>
      </c>
      <c r="CS14" s="70">
        <f t="shared" si="33"/>
        <v>2899</v>
      </c>
      <c r="CT14" s="70">
        <f t="shared" si="9"/>
        <v>139</v>
      </c>
      <c r="CU14" s="71">
        <f t="shared" si="34"/>
        <v>4.7947568126940322E-2</v>
      </c>
      <c r="CX14" s="29"/>
      <c r="CY14" s="29"/>
      <c r="CZ14" s="29"/>
      <c r="DA14" s="29"/>
      <c r="DB14" s="29"/>
      <c r="DC14" s="38"/>
      <c r="DD14" s="1"/>
      <c r="DE14" s="1"/>
      <c r="DF14" s="1"/>
      <c r="DG14" s="29"/>
      <c r="DH14" s="29"/>
      <c r="DI14" s="29"/>
      <c r="DJ14" s="29"/>
      <c r="DK14" s="29"/>
      <c r="DL14" s="29"/>
      <c r="DM14" s="29"/>
      <c r="DN14" s="29"/>
    </row>
    <row r="15" spans="1:118" ht="15" customHeight="1" x14ac:dyDescent="0.3">
      <c r="A15" s="14" t="s">
        <v>45</v>
      </c>
      <c r="B15" s="14" t="s">
        <v>63</v>
      </c>
      <c r="C15" s="1"/>
      <c r="D15" s="1"/>
      <c r="E15" s="2"/>
      <c r="F15" s="2"/>
      <c r="G15" s="29">
        <v>75289</v>
      </c>
      <c r="H15" s="29">
        <v>3575</v>
      </c>
      <c r="I15" s="70">
        <f t="shared" si="10"/>
        <v>75289</v>
      </c>
      <c r="J15" s="70">
        <f t="shared" si="11"/>
        <v>3575</v>
      </c>
      <c r="K15" s="71">
        <f t="shared" si="12"/>
        <v>4.74836961574732E-2</v>
      </c>
      <c r="L15" s="14"/>
      <c r="M15" s="14"/>
      <c r="N15" s="14"/>
      <c r="O15" s="14"/>
      <c r="P15" s="29">
        <v>47097</v>
      </c>
      <c r="Q15" s="29">
        <v>5531</v>
      </c>
      <c r="R15" s="70">
        <f t="shared" si="13"/>
        <v>47097</v>
      </c>
      <c r="S15" s="70">
        <f t="shared" si="1"/>
        <v>5531</v>
      </c>
      <c r="T15" s="71">
        <f t="shared" si="14"/>
        <v>0.11743847803469436</v>
      </c>
      <c r="U15" s="14"/>
      <c r="V15" s="14"/>
      <c r="Y15" s="29">
        <v>75670</v>
      </c>
      <c r="Z15" s="29">
        <v>7495</v>
      </c>
      <c r="AA15" s="70">
        <f t="shared" si="15"/>
        <v>75670</v>
      </c>
      <c r="AB15" s="70">
        <f t="shared" si="2"/>
        <v>7495</v>
      </c>
      <c r="AC15" s="71">
        <f t="shared" si="16"/>
        <v>9.9048500066076378E-2</v>
      </c>
      <c r="AG15" s="14"/>
      <c r="AH15" s="29">
        <v>111004</v>
      </c>
      <c r="AI15" s="29">
        <v>12527</v>
      </c>
      <c r="AJ15" s="70">
        <f t="shared" si="17"/>
        <v>111004</v>
      </c>
      <c r="AK15" s="70">
        <f t="shared" si="3"/>
        <v>12527</v>
      </c>
      <c r="AL15" s="71">
        <f t="shared" si="18"/>
        <v>0.11285178912471623</v>
      </c>
      <c r="AO15" s="14"/>
      <c r="AP15" s="14"/>
      <c r="AQ15" s="70">
        <f t="shared" si="19"/>
        <v>0</v>
      </c>
      <c r="AR15" s="70">
        <f t="shared" si="20"/>
        <v>0</v>
      </c>
      <c r="AS15" s="71" t="str">
        <f t="shared" si="21"/>
        <v/>
      </c>
      <c r="AV15" s="14"/>
      <c r="AW15" s="14"/>
      <c r="AX15" s="29">
        <v>122776</v>
      </c>
      <c r="AY15" s="29">
        <v>8865</v>
      </c>
      <c r="AZ15" s="70">
        <f t="shared" si="35"/>
        <v>122776</v>
      </c>
      <c r="BA15" s="70">
        <f t="shared" si="36"/>
        <v>8865</v>
      </c>
      <c r="BB15" s="71">
        <f t="shared" si="37"/>
        <v>7.2204665406919916E-2</v>
      </c>
      <c r="BC15" s="14"/>
      <c r="BD15" s="14"/>
      <c r="BE15" s="14"/>
      <c r="BF15" s="14"/>
      <c r="BG15" s="29">
        <v>120373</v>
      </c>
      <c r="BH15" s="29">
        <v>10548</v>
      </c>
      <c r="BI15" s="70">
        <f t="shared" si="24"/>
        <v>120373</v>
      </c>
      <c r="BJ15" s="70">
        <f t="shared" si="25"/>
        <v>10548</v>
      </c>
      <c r="BK15" s="71">
        <f t="shared" si="26"/>
        <v>8.7627624134980431E-2</v>
      </c>
      <c r="BM15" s="14"/>
      <c r="BN15" s="29"/>
      <c r="BO15" s="29"/>
      <c r="BP15" s="29">
        <v>84851</v>
      </c>
      <c r="BQ15" s="29">
        <v>9329</v>
      </c>
      <c r="BR15" s="70">
        <f t="shared" si="27"/>
        <v>84851</v>
      </c>
      <c r="BS15" s="70">
        <f t="shared" si="6"/>
        <v>9329</v>
      </c>
      <c r="BT15" s="71">
        <f t="shared" si="28"/>
        <v>0.10994566946765506</v>
      </c>
      <c r="BU15" s="14"/>
      <c r="BV15" s="14"/>
      <c r="BW15" s="29"/>
      <c r="BX15" s="29"/>
      <c r="BY15" s="29">
        <v>102706</v>
      </c>
      <c r="BZ15" s="29">
        <v>8749</v>
      </c>
      <c r="CA15" s="70">
        <f t="shared" si="29"/>
        <v>102706</v>
      </c>
      <c r="CB15" s="70">
        <f t="shared" si="7"/>
        <v>8749</v>
      </c>
      <c r="CC15" s="71">
        <f t="shared" si="30"/>
        <v>8.5184896695421883E-2</v>
      </c>
      <c r="CD15" s="14"/>
      <c r="CE15" s="29"/>
      <c r="CF15" s="29"/>
      <c r="CG15" s="29"/>
      <c r="CH15" s="10">
        <v>100152</v>
      </c>
      <c r="CI15" s="10">
        <v>12571</v>
      </c>
      <c r="CJ15" s="70">
        <f t="shared" si="31"/>
        <v>100152</v>
      </c>
      <c r="CK15" s="70">
        <f t="shared" si="8"/>
        <v>12571</v>
      </c>
      <c r="CL15" s="71">
        <f t="shared" si="32"/>
        <v>0.12551921079958464</v>
      </c>
      <c r="CM15" s="29"/>
      <c r="CN15" s="14"/>
      <c r="CO15" s="14"/>
      <c r="CP15" s="29"/>
      <c r="CQ15" s="10">
        <v>33865</v>
      </c>
      <c r="CR15" s="10">
        <v>6008</v>
      </c>
      <c r="CS15" s="70">
        <f t="shared" si="33"/>
        <v>33865</v>
      </c>
      <c r="CT15" s="70">
        <f t="shared" si="9"/>
        <v>6008</v>
      </c>
      <c r="CU15" s="71">
        <f t="shared" si="34"/>
        <v>0.17741030562527682</v>
      </c>
      <c r="CX15" s="29"/>
      <c r="CY15" s="29"/>
      <c r="CZ15" s="29"/>
      <c r="DA15" s="29"/>
      <c r="DB15" s="29"/>
      <c r="DC15" s="39"/>
      <c r="DD15" s="1"/>
      <c r="DG15" s="29"/>
      <c r="DH15" s="29"/>
      <c r="DI15" s="29"/>
      <c r="DJ15" s="29"/>
      <c r="DK15" s="29"/>
      <c r="DL15" s="29"/>
      <c r="DM15" s="29"/>
      <c r="DN15" s="29"/>
    </row>
    <row r="16" spans="1:118" ht="15" customHeight="1" x14ac:dyDescent="0.3">
      <c r="A16" s="14" t="s">
        <v>177</v>
      </c>
      <c r="B16" s="14" t="s">
        <v>63</v>
      </c>
      <c r="C16" s="1"/>
      <c r="D16" s="1"/>
      <c r="E16" s="2"/>
      <c r="F16" s="2"/>
      <c r="G16" s="29">
        <v>390</v>
      </c>
      <c r="H16" s="29">
        <v>3</v>
      </c>
      <c r="I16" s="70">
        <f t="shared" si="10"/>
        <v>390</v>
      </c>
      <c r="J16" s="70">
        <f t="shared" si="11"/>
        <v>3</v>
      </c>
      <c r="K16" s="71">
        <f t="shared" si="12"/>
        <v>7.6923076923076927E-3</v>
      </c>
      <c r="L16" s="14"/>
      <c r="M16" s="14"/>
      <c r="N16" s="14"/>
      <c r="O16" s="14"/>
      <c r="P16" s="29">
        <v>1120</v>
      </c>
      <c r="Q16" s="29">
        <v>64</v>
      </c>
      <c r="R16" s="70">
        <f t="shared" si="13"/>
        <v>1120</v>
      </c>
      <c r="S16" s="70">
        <f t="shared" si="1"/>
        <v>64</v>
      </c>
      <c r="T16" s="71">
        <f t="shared" si="14"/>
        <v>5.7142857142857141E-2</v>
      </c>
      <c r="U16" s="14"/>
      <c r="V16" s="14"/>
      <c r="W16" s="29"/>
      <c r="X16" s="29"/>
      <c r="Y16" s="29">
        <v>4095</v>
      </c>
      <c r="Z16" s="29">
        <v>128</v>
      </c>
      <c r="AA16" s="70">
        <f t="shared" si="15"/>
        <v>4095</v>
      </c>
      <c r="AB16" s="70">
        <f t="shared" si="2"/>
        <v>128</v>
      </c>
      <c r="AC16" s="71">
        <f t="shared" si="16"/>
        <v>3.1257631257631258E-2</v>
      </c>
      <c r="AF16" s="29"/>
      <c r="AG16" s="14"/>
      <c r="AH16" s="29">
        <v>5200</v>
      </c>
      <c r="AI16" s="29">
        <v>27</v>
      </c>
      <c r="AJ16" s="70">
        <f t="shared" si="17"/>
        <v>5200</v>
      </c>
      <c r="AK16" s="70">
        <f t="shared" si="3"/>
        <v>27</v>
      </c>
      <c r="AL16" s="71">
        <f t="shared" si="18"/>
        <v>5.1923076923076922E-3</v>
      </c>
      <c r="AO16" s="14"/>
      <c r="AP16" s="14"/>
      <c r="AQ16" s="70">
        <f t="shared" si="19"/>
        <v>0</v>
      </c>
      <c r="AR16" s="70">
        <f t="shared" si="20"/>
        <v>0</v>
      </c>
      <c r="AS16" s="71" t="str">
        <f t="shared" si="21"/>
        <v/>
      </c>
      <c r="AV16" s="14"/>
      <c r="AW16" s="14"/>
      <c r="AX16" s="29">
        <v>19227</v>
      </c>
      <c r="AY16" s="29">
        <v>678</v>
      </c>
      <c r="AZ16" s="70">
        <f t="shared" si="35"/>
        <v>19227</v>
      </c>
      <c r="BA16" s="70">
        <f t="shared" si="36"/>
        <v>678</v>
      </c>
      <c r="BB16" s="71">
        <f t="shared" si="37"/>
        <v>3.526291153066001E-2</v>
      </c>
      <c r="BC16" s="14"/>
      <c r="BD16" s="14"/>
      <c r="BE16" s="14"/>
      <c r="BF16" s="14"/>
      <c r="BG16" s="29">
        <v>21301</v>
      </c>
      <c r="BH16" s="29">
        <v>788</v>
      </c>
      <c r="BI16" s="70">
        <f t="shared" si="24"/>
        <v>21301</v>
      </c>
      <c r="BJ16" s="70">
        <f t="shared" si="25"/>
        <v>788</v>
      </c>
      <c r="BK16" s="71">
        <f t="shared" si="26"/>
        <v>3.6993568377071497E-2</v>
      </c>
      <c r="BM16" s="14"/>
      <c r="BN16" s="29"/>
      <c r="BO16" s="29"/>
      <c r="BP16" s="29">
        <v>20716</v>
      </c>
      <c r="BQ16" s="29">
        <v>512</v>
      </c>
      <c r="BR16" s="70">
        <f t="shared" si="27"/>
        <v>20716</v>
      </c>
      <c r="BS16" s="70">
        <f t="shared" si="6"/>
        <v>512</v>
      </c>
      <c r="BT16" s="71">
        <f t="shared" si="28"/>
        <v>2.4715195983780653E-2</v>
      </c>
      <c r="BU16" s="14"/>
      <c r="BV16" s="14"/>
      <c r="BW16" s="29"/>
      <c r="BX16" s="29"/>
      <c r="BY16" s="29">
        <v>12382</v>
      </c>
      <c r="BZ16" s="29">
        <v>553</v>
      </c>
      <c r="CA16" s="70">
        <f t="shared" si="29"/>
        <v>12382</v>
      </c>
      <c r="CB16" s="70">
        <f t="shared" si="7"/>
        <v>553</v>
      </c>
      <c r="CC16" s="71">
        <f t="shared" si="30"/>
        <v>4.4661605556452919E-2</v>
      </c>
      <c r="CD16" s="14"/>
      <c r="CE16" s="29"/>
      <c r="CF16" s="29"/>
      <c r="CG16" s="29"/>
      <c r="CH16" s="10">
        <v>4888</v>
      </c>
      <c r="CI16" s="10">
        <v>60</v>
      </c>
      <c r="CJ16" s="70">
        <f t="shared" si="31"/>
        <v>4888</v>
      </c>
      <c r="CK16" s="70">
        <f t="shared" si="8"/>
        <v>60</v>
      </c>
      <c r="CL16" s="71">
        <f t="shared" si="32"/>
        <v>1.2274959083469721E-2</v>
      </c>
      <c r="CM16" s="29"/>
      <c r="CN16" s="14"/>
      <c r="CO16" s="14"/>
      <c r="CP16" s="29"/>
      <c r="CQ16" s="10">
        <v>43953</v>
      </c>
      <c r="CR16" s="10">
        <v>1647</v>
      </c>
      <c r="CS16" s="70">
        <f t="shared" si="33"/>
        <v>43953</v>
      </c>
      <c r="CT16" s="70">
        <f t="shared" si="9"/>
        <v>1647</v>
      </c>
      <c r="CU16" s="71">
        <f t="shared" si="34"/>
        <v>3.7471844925261073E-2</v>
      </c>
      <c r="CX16" s="29"/>
      <c r="CY16" s="29"/>
      <c r="CZ16" s="29"/>
      <c r="DA16" s="29"/>
      <c r="DB16" s="29"/>
      <c r="DE16" s="38"/>
      <c r="DG16" s="29"/>
      <c r="DH16" s="29"/>
      <c r="DI16" s="29"/>
      <c r="DJ16" s="29"/>
      <c r="DK16" s="29"/>
      <c r="DL16" s="29"/>
      <c r="DM16" s="29"/>
      <c r="DN16" s="29"/>
    </row>
    <row r="17" spans="1:118" ht="15" customHeight="1" x14ac:dyDescent="0.3">
      <c r="A17" s="14" t="s">
        <v>176</v>
      </c>
      <c r="B17" s="14" t="s">
        <v>63</v>
      </c>
      <c r="C17" s="1"/>
      <c r="D17" s="1"/>
      <c r="E17" s="2"/>
      <c r="F17" s="2"/>
      <c r="G17" s="29"/>
      <c r="H17" s="29"/>
      <c r="I17" s="70">
        <f t="shared" si="10"/>
        <v>0</v>
      </c>
      <c r="J17" s="70">
        <f t="shared" si="11"/>
        <v>0</v>
      </c>
      <c r="K17" s="71" t="str">
        <f t="shared" si="12"/>
        <v/>
      </c>
      <c r="L17" s="14"/>
      <c r="M17" s="14"/>
      <c r="N17" s="14"/>
      <c r="O17" s="14"/>
      <c r="P17" s="29"/>
      <c r="Q17" s="29"/>
      <c r="R17" s="70">
        <f t="shared" si="13"/>
        <v>0</v>
      </c>
      <c r="S17" s="70">
        <f t="shared" si="1"/>
        <v>0</v>
      </c>
      <c r="T17" s="71" t="str">
        <f t="shared" si="14"/>
        <v/>
      </c>
      <c r="U17" s="14"/>
      <c r="V17" s="14"/>
      <c r="Y17" s="29"/>
      <c r="Z17" s="29"/>
      <c r="AA17" s="70">
        <f t="shared" si="15"/>
        <v>0</v>
      </c>
      <c r="AB17" s="70">
        <f t="shared" si="2"/>
        <v>0</v>
      </c>
      <c r="AC17" s="71" t="str">
        <f t="shared" si="16"/>
        <v/>
      </c>
      <c r="AG17" s="14"/>
      <c r="AH17" s="29"/>
      <c r="AI17" s="29"/>
      <c r="AJ17" s="70">
        <f t="shared" si="17"/>
        <v>0</v>
      </c>
      <c r="AK17" s="70">
        <f t="shared" si="3"/>
        <v>0</v>
      </c>
      <c r="AL17" s="71" t="str">
        <f t="shared" si="18"/>
        <v/>
      </c>
      <c r="AO17" s="14"/>
      <c r="AP17" s="14"/>
      <c r="AQ17" s="70">
        <f t="shared" si="19"/>
        <v>0</v>
      </c>
      <c r="AR17" s="70">
        <f t="shared" si="20"/>
        <v>0</v>
      </c>
      <c r="AS17" s="71" t="str">
        <f t="shared" si="21"/>
        <v/>
      </c>
      <c r="AV17" s="14"/>
      <c r="AW17" s="14"/>
      <c r="AX17" s="29"/>
      <c r="AY17" s="29"/>
      <c r="AZ17" s="70">
        <f t="shared" si="35"/>
        <v>0</v>
      </c>
      <c r="BA17" s="70">
        <f t="shared" si="36"/>
        <v>0</v>
      </c>
      <c r="BB17" s="71" t="str">
        <f t="shared" si="37"/>
        <v/>
      </c>
      <c r="BC17" s="14"/>
      <c r="BD17" s="14"/>
      <c r="BE17" s="14"/>
      <c r="BF17" s="14"/>
      <c r="BG17" s="29"/>
      <c r="BH17" s="29"/>
      <c r="BI17" s="70">
        <f t="shared" si="24"/>
        <v>0</v>
      </c>
      <c r="BJ17" s="70">
        <f t="shared" si="25"/>
        <v>0</v>
      </c>
      <c r="BK17" s="71" t="str">
        <f t="shared" si="26"/>
        <v/>
      </c>
      <c r="BM17" s="14"/>
      <c r="BN17" s="29"/>
      <c r="BO17" s="29"/>
      <c r="BP17" s="29"/>
      <c r="BQ17" s="29"/>
      <c r="BR17" s="70">
        <f t="shared" si="27"/>
        <v>0</v>
      </c>
      <c r="BS17" s="70">
        <f t="shared" si="6"/>
        <v>0</v>
      </c>
      <c r="BT17" s="71" t="str">
        <f t="shared" si="28"/>
        <v/>
      </c>
      <c r="BU17" s="14"/>
      <c r="BV17" s="14"/>
      <c r="BW17" s="29"/>
      <c r="BX17" s="29"/>
      <c r="BY17" s="29"/>
      <c r="BZ17" s="29"/>
      <c r="CA17" s="70">
        <f t="shared" si="29"/>
        <v>0</v>
      </c>
      <c r="CB17" s="70">
        <f t="shared" si="7"/>
        <v>0</v>
      </c>
      <c r="CC17" s="71" t="str">
        <f t="shared" si="30"/>
        <v/>
      </c>
      <c r="CD17" s="14"/>
      <c r="CE17" s="29"/>
      <c r="CF17" s="29"/>
      <c r="CG17" s="29"/>
      <c r="CH17" s="10">
        <v>17238</v>
      </c>
      <c r="CI17" s="10">
        <v>746</v>
      </c>
      <c r="CJ17" s="70">
        <f t="shared" si="31"/>
        <v>17238</v>
      </c>
      <c r="CK17" s="70">
        <f t="shared" si="8"/>
        <v>746</v>
      </c>
      <c r="CL17" s="71">
        <f t="shared" si="32"/>
        <v>4.3276482190509342E-2</v>
      </c>
      <c r="CM17" s="29"/>
      <c r="CN17" s="14"/>
      <c r="CO17" s="14"/>
      <c r="CP17" s="29"/>
      <c r="CQ17" s="10">
        <v>9620</v>
      </c>
      <c r="CR17" s="10">
        <v>264</v>
      </c>
      <c r="CS17" s="70">
        <f t="shared" si="33"/>
        <v>9620</v>
      </c>
      <c r="CT17" s="70">
        <f t="shared" si="9"/>
        <v>264</v>
      </c>
      <c r="CU17" s="71">
        <f t="shared" si="34"/>
        <v>2.7442827442827444E-2</v>
      </c>
      <c r="CX17" s="29"/>
      <c r="CY17" s="29"/>
      <c r="CZ17" s="29"/>
      <c r="DA17" s="29"/>
      <c r="DB17" s="29"/>
      <c r="DE17" s="38"/>
      <c r="DG17" s="29"/>
      <c r="DH17" s="29"/>
      <c r="DI17" s="29"/>
      <c r="DJ17" s="29"/>
      <c r="DK17" s="29"/>
      <c r="DL17" s="29"/>
      <c r="DM17" s="29"/>
      <c r="DN17" s="29"/>
    </row>
    <row r="18" spans="1:118" ht="15" customHeight="1" x14ac:dyDescent="0.3">
      <c r="A18" s="14" t="s">
        <v>69</v>
      </c>
      <c r="B18" s="14" t="s">
        <v>63</v>
      </c>
      <c r="C18" s="1"/>
      <c r="D18" s="1"/>
      <c r="E18" s="14"/>
      <c r="F18" s="14"/>
      <c r="G18" s="29"/>
      <c r="H18" s="29"/>
      <c r="I18" s="70">
        <f t="shared" si="10"/>
        <v>0</v>
      </c>
      <c r="J18" s="70">
        <f t="shared" si="11"/>
        <v>0</v>
      </c>
      <c r="K18" s="71" t="str">
        <f t="shared" si="12"/>
        <v/>
      </c>
      <c r="L18" s="14"/>
      <c r="M18" s="14"/>
      <c r="N18" s="14"/>
      <c r="O18" s="14"/>
      <c r="P18" s="29">
        <v>3250</v>
      </c>
      <c r="Q18" s="29">
        <v>409</v>
      </c>
      <c r="R18" s="70">
        <f t="shared" si="13"/>
        <v>3250</v>
      </c>
      <c r="S18" s="70">
        <f t="shared" si="1"/>
        <v>409</v>
      </c>
      <c r="T18" s="71">
        <f t="shared" si="14"/>
        <v>0.12584615384615386</v>
      </c>
      <c r="U18" s="14"/>
      <c r="V18" s="14"/>
      <c r="W18" s="29"/>
      <c r="X18" s="29"/>
      <c r="Y18" s="29">
        <v>520</v>
      </c>
      <c r="Z18" s="29">
        <v>210</v>
      </c>
      <c r="AA18" s="70">
        <f t="shared" si="15"/>
        <v>520</v>
      </c>
      <c r="AB18" s="70">
        <f t="shared" si="2"/>
        <v>210</v>
      </c>
      <c r="AC18" s="71">
        <f t="shared" si="16"/>
        <v>0.40384615384615385</v>
      </c>
      <c r="AD18" s="14"/>
      <c r="AE18" s="14"/>
      <c r="AF18" s="29"/>
      <c r="AG18" s="14"/>
      <c r="AH18" s="29"/>
      <c r="AI18" s="29"/>
      <c r="AJ18" s="70">
        <f t="shared" si="17"/>
        <v>0</v>
      </c>
      <c r="AK18" s="70">
        <f t="shared" si="3"/>
        <v>0</v>
      </c>
      <c r="AL18" s="71" t="str">
        <f t="shared" si="18"/>
        <v/>
      </c>
      <c r="AO18" s="14"/>
      <c r="AP18" s="14"/>
      <c r="AQ18" s="70">
        <f t="shared" si="19"/>
        <v>0</v>
      </c>
      <c r="AR18" s="70">
        <f t="shared" si="20"/>
        <v>0</v>
      </c>
      <c r="AS18" s="71" t="str">
        <f t="shared" si="21"/>
        <v/>
      </c>
      <c r="AV18" s="14"/>
      <c r="AW18" s="14"/>
      <c r="AX18" s="29">
        <v>20696</v>
      </c>
      <c r="AY18" s="29">
        <v>1471</v>
      </c>
      <c r="AZ18" s="70">
        <f t="shared" si="35"/>
        <v>20696</v>
      </c>
      <c r="BA18" s="70">
        <f t="shared" si="36"/>
        <v>1471</v>
      </c>
      <c r="BB18" s="71">
        <f t="shared" si="37"/>
        <v>7.1076536528797835E-2</v>
      </c>
      <c r="BC18" s="14"/>
      <c r="BD18" s="14"/>
      <c r="BE18" s="14"/>
      <c r="BF18" s="14"/>
      <c r="BG18" s="29">
        <v>21976</v>
      </c>
      <c r="BH18" s="29">
        <v>1357</v>
      </c>
      <c r="BI18" s="70">
        <f t="shared" si="24"/>
        <v>21976</v>
      </c>
      <c r="BJ18" s="70">
        <f t="shared" si="25"/>
        <v>1357</v>
      </c>
      <c r="BK18" s="71">
        <f t="shared" si="26"/>
        <v>6.174918092464507E-2</v>
      </c>
      <c r="BM18" s="14"/>
      <c r="BN18" s="29"/>
      <c r="BO18" s="29"/>
      <c r="BP18" s="29">
        <v>22340</v>
      </c>
      <c r="BQ18" s="29">
        <v>1681</v>
      </c>
      <c r="BR18" s="70">
        <f t="shared" si="27"/>
        <v>22340</v>
      </c>
      <c r="BS18" s="70">
        <f t="shared" si="6"/>
        <v>1681</v>
      </c>
      <c r="BT18" s="71">
        <f t="shared" si="28"/>
        <v>7.5246195165622198E-2</v>
      </c>
      <c r="BU18" s="14"/>
      <c r="BV18" s="14"/>
      <c r="BW18" s="29"/>
      <c r="BX18" s="29"/>
      <c r="BY18" s="29">
        <v>5356</v>
      </c>
      <c r="BZ18" s="29">
        <v>523</v>
      </c>
      <c r="CA18" s="70">
        <f t="shared" si="29"/>
        <v>5356</v>
      </c>
      <c r="CB18" s="70">
        <f t="shared" si="7"/>
        <v>523</v>
      </c>
      <c r="CC18" s="71">
        <f t="shared" si="30"/>
        <v>9.7647498132935023E-2</v>
      </c>
      <c r="CD18" s="14"/>
      <c r="CE18" s="29"/>
      <c r="CF18" s="29"/>
      <c r="CG18" s="29"/>
      <c r="CH18" s="10">
        <v>13923</v>
      </c>
      <c r="CI18" s="10">
        <v>1439</v>
      </c>
      <c r="CJ18" s="70">
        <f t="shared" si="31"/>
        <v>13923</v>
      </c>
      <c r="CK18" s="70">
        <f t="shared" si="8"/>
        <v>1439</v>
      </c>
      <c r="CL18" s="71">
        <f t="shared" si="32"/>
        <v>0.10335416217769158</v>
      </c>
      <c r="CM18" s="29"/>
      <c r="CN18" s="14"/>
      <c r="CO18" s="14"/>
      <c r="CP18" s="29"/>
      <c r="CQ18" s="10">
        <v>16676</v>
      </c>
      <c r="CR18" s="10">
        <v>1894</v>
      </c>
      <c r="CS18" s="70">
        <f t="shared" si="33"/>
        <v>16676</v>
      </c>
      <c r="CT18" s="70">
        <f t="shared" si="9"/>
        <v>1894</v>
      </c>
      <c r="CU18" s="71">
        <f t="shared" si="34"/>
        <v>0.11357639721755816</v>
      </c>
      <c r="CX18" s="29"/>
      <c r="CY18" s="29"/>
      <c r="CZ18" s="29"/>
      <c r="DA18" s="29"/>
      <c r="DB18" s="29"/>
      <c r="DC18" s="39"/>
      <c r="DD18" s="1"/>
      <c r="DE18" s="1"/>
      <c r="DG18" s="29"/>
      <c r="DH18" s="29"/>
      <c r="DI18" s="29"/>
      <c r="DJ18" s="29"/>
      <c r="DK18" s="29"/>
      <c r="DL18" s="29"/>
      <c r="DM18" s="29"/>
      <c r="DN18" s="29"/>
    </row>
    <row r="19" spans="1:118" ht="15" customHeight="1" x14ac:dyDescent="0.3">
      <c r="A19" s="14" t="s">
        <v>93</v>
      </c>
      <c r="B19" s="14" t="s">
        <v>63</v>
      </c>
      <c r="C19" s="1"/>
      <c r="D19" s="1"/>
      <c r="E19" s="14"/>
      <c r="F19" s="14"/>
      <c r="G19" s="29"/>
      <c r="H19" s="29"/>
      <c r="I19" s="70">
        <f t="shared" si="10"/>
        <v>0</v>
      </c>
      <c r="J19" s="70">
        <f t="shared" si="11"/>
        <v>0</v>
      </c>
      <c r="K19" s="71" t="str">
        <f t="shared" si="12"/>
        <v/>
      </c>
      <c r="L19" s="14"/>
      <c r="M19" s="14"/>
      <c r="N19" s="14"/>
      <c r="O19" s="14"/>
      <c r="P19" s="29"/>
      <c r="Q19" s="29"/>
      <c r="R19" s="70">
        <f t="shared" si="13"/>
        <v>0</v>
      </c>
      <c r="S19" s="70">
        <f t="shared" si="1"/>
        <v>0</v>
      </c>
      <c r="T19" s="71" t="str">
        <f t="shared" si="14"/>
        <v/>
      </c>
      <c r="U19" s="14"/>
      <c r="V19" s="14"/>
      <c r="Y19" s="29"/>
      <c r="Z19" s="29"/>
      <c r="AA19" s="70">
        <f t="shared" si="15"/>
        <v>0</v>
      </c>
      <c r="AB19" s="70">
        <f t="shared" si="2"/>
        <v>0</v>
      </c>
      <c r="AC19" s="71" t="str">
        <f t="shared" si="16"/>
        <v/>
      </c>
      <c r="AD19" s="14"/>
      <c r="AE19" s="14"/>
      <c r="AG19" s="14"/>
      <c r="AH19" s="29"/>
      <c r="AI19" s="29"/>
      <c r="AJ19" s="70">
        <f t="shared" si="17"/>
        <v>0</v>
      </c>
      <c r="AK19" s="70">
        <f t="shared" si="3"/>
        <v>0</v>
      </c>
      <c r="AL19" s="71" t="str">
        <f t="shared" si="18"/>
        <v/>
      </c>
      <c r="AO19" s="14"/>
      <c r="AP19" s="14"/>
      <c r="AQ19" s="70">
        <f t="shared" si="19"/>
        <v>0</v>
      </c>
      <c r="AR19" s="70">
        <f t="shared" si="20"/>
        <v>0</v>
      </c>
      <c r="AS19" s="71" t="str">
        <f t="shared" si="21"/>
        <v/>
      </c>
      <c r="AV19" s="14"/>
      <c r="AW19" s="14"/>
      <c r="AX19" s="29"/>
      <c r="AY19" s="29"/>
      <c r="AZ19" s="70">
        <f t="shared" si="35"/>
        <v>0</v>
      </c>
      <c r="BA19" s="70">
        <f t="shared" si="36"/>
        <v>0</v>
      </c>
      <c r="BB19" s="71" t="str">
        <f t="shared" si="37"/>
        <v/>
      </c>
      <c r="BC19" s="14"/>
      <c r="BD19" s="14"/>
      <c r="BE19" s="14"/>
      <c r="BF19" s="14"/>
      <c r="BG19" s="29"/>
      <c r="BH19" s="29"/>
      <c r="BI19" s="70">
        <f t="shared" si="24"/>
        <v>0</v>
      </c>
      <c r="BJ19" s="70">
        <f t="shared" si="25"/>
        <v>0</v>
      </c>
      <c r="BK19" s="71" t="str">
        <f t="shared" si="26"/>
        <v/>
      </c>
      <c r="BM19" s="14"/>
      <c r="BN19" s="29"/>
      <c r="BO19" s="29"/>
      <c r="BP19" s="29"/>
      <c r="BQ19" s="29"/>
      <c r="BR19" s="70">
        <f t="shared" si="27"/>
        <v>0</v>
      </c>
      <c r="BS19" s="70">
        <f t="shared" si="6"/>
        <v>0</v>
      </c>
      <c r="BT19" s="71" t="str">
        <f t="shared" si="28"/>
        <v/>
      </c>
      <c r="BU19" s="14"/>
      <c r="BV19" s="14"/>
      <c r="BW19" s="29"/>
      <c r="BX19" s="29"/>
      <c r="BY19" s="29"/>
      <c r="BZ19" s="29"/>
      <c r="CA19" s="70">
        <f t="shared" si="29"/>
        <v>0</v>
      </c>
      <c r="CB19" s="70">
        <f t="shared" si="7"/>
        <v>0</v>
      </c>
      <c r="CC19" s="71" t="str">
        <f t="shared" si="30"/>
        <v/>
      </c>
      <c r="CD19" s="14"/>
      <c r="CE19" s="29"/>
      <c r="CF19" s="29"/>
      <c r="CG19" s="29"/>
      <c r="CH19" s="10">
        <v>5083</v>
      </c>
      <c r="CI19" s="10">
        <v>380</v>
      </c>
      <c r="CJ19" s="70">
        <f t="shared" si="31"/>
        <v>5083</v>
      </c>
      <c r="CK19" s="70">
        <f t="shared" si="8"/>
        <v>380</v>
      </c>
      <c r="CL19" s="71">
        <f t="shared" si="32"/>
        <v>7.4759000590202643E-2</v>
      </c>
      <c r="CM19" s="29"/>
      <c r="CN19" s="14"/>
      <c r="CO19" s="14"/>
      <c r="CP19" s="29"/>
      <c r="CQ19" s="10">
        <v>5590</v>
      </c>
      <c r="CR19" s="10">
        <v>498</v>
      </c>
      <c r="CS19" s="70">
        <f t="shared" si="33"/>
        <v>5590</v>
      </c>
      <c r="CT19" s="70">
        <f t="shared" si="9"/>
        <v>498</v>
      </c>
      <c r="CU19" s="71">
        <f t="shared" si="34"/>
        <v>8.9087656529517001E-2</v>
      </c>
      <c r="CX19" s="29"/>
      <c r="CY19" s="29"/>
      <c r="CZ19" s="29"/>
      <c r="DA19" s="29"/>
      <c r="DB19" s="29"/>
      <c r="DC19" s="39"/>
      <c r="DD19" s="1"/>
      <c r="DE19" s="1"/>
      <c r="DG19" s="29"/>
      <c r="DH19" s="29"/>
      <c r="DI19" s="29"/>
      <c r="DJ19" s="29"/>
      <c r="DK19" s="29"/>
      <c r="DL19" s="29"/>
      <c r="DM19" s="29"/>
      <c r="DN19" s="29"/>
    </row>
    <row r="20" spans="1:118" ht="15" customHeight="1" x14ac:dyDescent="0.3">
      <c r="A20" s="14" t="s">
        <v>10</v>
      </c>
      <c r="B20" s="14" t="s">
        <v>63</v>
      </c>
      <c r="C20" s="1"/>
      <c r="D20" s="1"/>
      <c r="E20" s="14"/>
      <c r="F20" s="14"/>
      <c r="G20" s="29">
        <v>390</v>
      </c>
      <c r="H20" s="29">
        <v>8</v>
      </c>
      <c r="I20" s="70">
        <f t="shared" si="10"/>
        <v>390</v>
      </c>
      <c r="J20" s="70">
        <f t="shared" si="11"/>
        <v>8</v>
      </c>
      <c r="K20" s="71">
        <f t="shared" si="12"/>
        <v>2.0512820512820513E-2</v>
      </c>
      <c r="L20" s="14"/>
      <c r="M20" s="14"/>
      <c r="N20" s="14"/>
      <c r="O20" s="14"/>
      <c r="P20" s="29"/>
      <c r="Q20" s="29"/>
      <c r="R20" s="70">
        <f t="shared" si="13"/>
        <v>0</v>
      </c>
      <c r="S20" s="70">
        <f t="shared" si="1"/>
        <v>0</v>
      </c>
      <c r="T20" s="71" t="str">
        <f t="shared" si="14"/>
        <v/>
      </c>
      <c r="U20" s="14"/>
      <c r="V20" s="14"/>
      <c r="W20" s="29"/>
      <c r="X20" s="29"/>
      <c r="Y20" s="29"/>
      <c r="Z20" s="29"/>
      <c r="AA20" s="70">
        <f t="shared" si="15"/>
        <v>0</v>
      </c>
      <c r="AB20" s="70">
        <f t="shared" si="2"/>
        <v>0</v>
      </c>
      <c r="AC20" s="71" t="str">
        <f t="shared" si="16"/>
        <v/>
      </c>
      <c r="AD20" s="14"/>
      <c r="AE20" s="14"/>
      <c r="AF20" s="29"/>
      <c r="AG20" s="14"/>
      <c r="AH20" s="29"/>
      <c r="AI20" s="29"/>
      <c r="AJ20" s="70">
        <f t="shared" si="17"/>
        <v>0</v>
      </c>
      <c r="AK20" s="70">
        <f t="shared" si="3"/>
        <v>0</v>
      </c>
      <c r="AL20" s="71" t="str">
        <f t="shared" si="18"/>
        <v/>
      </c>
      <c r="AO20" s="14"/>
      <c r="AP20" s="14"/>
      <c r="AQ20" s="70">
        <f t="shared" si="19"/>
        <v>0</v>
      </c>
      <c r="AR20" s="70">
        <f t="shared" si="20"/>
        <v>0</v>
      </c>
      <c r="AS20" s="71" t="str">
        <f t="shared" si="21"/>
        <v/>
      </c>
      <c r="AV20" s="14"/>
      <c r="AW20" s="14"/>
      <c r="AX20" s="29"/>
      <c r="AY20" s="29"/>
      <c r="AZ20" s="70">
        <f t="shared" si="35"/>
        <v>0</v>
      </c>
      <c r="BA20" s="70">
        <f t="shared" si="36"/>
        <v>0</v>
      </c>
      <c r="BB20" s="71" t="str">
        <f t="shared" si="37"/>
        <v/>
      </c>
      <c r="BC20" s="14"/>
      <c r="BD20" s="14"/>
      <c r="BE20" s="14"/>
      <c r="BF20" s="14"/>
      <c r="BG20" s="29"/>
      <c r="BH20" s="29"/>
      <c r="BI20" s="70">
        <f t="shared" si="24"/>
        <v>0</v>
      </c>
      <c r="BJ20" s="70">
        <f t="shared" si="25"/>
        <v>0</v>
      </c>
      <c r="BK20" s="71" t="str">
        <f t="shared" si="26"/>
        <v/>
      </c>
      <c r="BM20" s="14"/>
      <c r="BN20" s="29"/>
      <c r="BO20" s="29"/>
      <c r="BP20" s="29"/>
      <c r="BQ20" s="29"/>
      <c r="BR20" s="70">
        <f t="shared" si="27"/>
        <v>0</v>
      </c>
      <c r="BS20" s="70">
        <f t="shared" si="6"/>
        <v>0</v>
      </c>
      <c r="BT20" s="71" t="str">
        <f t="shared" si="28"/>
        <v/>
      </c>
      <c r="BU20" s="14"/>
      <c r="BV20" s="14"/>
      <c r="BW20" s="29"/>
      <c r="BX20" s="29"/>
      <c r="BY20" s="29"/>
      <c r="BZ20" s="29"/>
      <c r="CA20" s="70">
        <f t="shared" si="29"/>
        <v>0</v>
      </c>
      <c r="CB20" s="70">
        <f t="shared" si="7"/>
        <v>0</v>
      </c>
      <c r="CC20" s="71" t="str">
        <f t="shared" si="30"/>
        <v/>
      </c>
      <c r="CD20" s="14"/>
      <c r="CE20" s="29"/>
      <c r="CF20" s="29"/>
      <c r="CG20" s="29"/>
      <c r="CH20" s="10">
        <v>25064</v>
      </c>
      <c r="CI20" s="10">
        <v>438</v>
      </c>
      <c r="CJ20" s="70">
        <f t="shared" si="31"/>
        <v>25064</v>
      </c>
      <c r="CK20" s="70">
        <f t="shared" si="8"/>
        <v>438</v>
      </c>
      <c r="CL20" s="71">
        <f t="shared" si="32"/>
        <v>1.7475263325885733E-2</v>
      </c>
      <c r="CM20" s="29"/>
      <c r="CN20" s="14"/>
      <c r="CO20" s="14"/>
      <c r="CP20" s="29"/>
      <c r="CQ20" s="10">
        <v>27768</v>
      </c>
      <c r="CR20" s="10">
        <v>1301</v>
      </c>
      <c r="CS20" s="70">
        <f t="shared" si="33"/>
        <v>27768</v>
      </c>
      <c r="CT20" s="70">
        <f t="shared" si="9"/>
        <v>1301</v>
      </c>
      <c r="CU20" s="71">
        <f t="shared" si="34"/>
        <v>4.6852492077211177E-2</v>
      </c>
      <c r="CX20" s="29"/>
      <c r="CY20" s="29"/>
      <c r="CZ20" s="29"/>
      <c r="DA20" s="29"/>
      <c r="DB20" s="29"/>
      <c r="DC20" s="39"/>
      <c r="DD20" s="1"/>
      <c r="DE20" s="1"/>
      <c r="DG20" s="29"/>
      <c r="DH20" s="29"/>
      <c r="DI20" s="29"/>
      <c r="DJ20" s="29"/>
      <c r="DK20" s="29"/>
      <c r="DL20" s="29"/>
      <c r="DM20" s="29"/>
      <c r="DN20" s="29"/>
    </row>
    <row r="21" spans="1:118" ht="15" customHeight="1" x14ac:dyDescent="0.3">
      <c r="A21" s="14" t="s">
        <v>50</v>
      </c>
      <c r="B21" s="14" t="s">
        <v>63</v>
      </c>
      <c r="C21" s="1"/>
      <c r="D21" s="1"/>
      <c r="E21" s="14"/>
      <c r="F21" s="14"/>
      <c r="G21" s="29"/>
      <c r="H21" s="29"/>
      <c r="I21" s="70">
        <f t="shared" si="10"/>
        <v>0</v>
      </c>
      <c r="J21" s="70">
        <f t="shared" si="11"/>
        <v>0</v>
      </c>
      <c r="K21" s="71" t="str">
        <f t="shared" si="12"/>
        <v/>
      </c>
      <c r="L21" s="14"/>
      <c r="M21" s="14"/>
      <c r="N21" s="14"/>
      <c r="O21" s="14"/>
      <c r="P21" s="29"/>
      <c r="Q21" s="29"/>
      <c r="R21" s="70">
        <f t="shared" si="13"/>
        <v>0</v>
      </c>
      <c r="S21" s="70">
        <f t="shared" si="1"/>
        <v>0</v>
      </c>
      <c r="T21" s="71" t="str">
        <f t="shared" si="14"/>
        <v/>
      </c>
      <c r="U21" s="14"/>
      <c r="V21" s="14"/>
      <c r="Y21" s="29"/>
      <c r="Z21" s="29"/>
      <c r="AA21" s="70">
        <f t="shared" si="15"/>
        <v>0</v>
      </c>
      <c r="AB21" s="70">
        <f t="shared" si="2"/>
        <v>0</v>
      </c>
      <c r="AC21" s="71" t="str">
        <f t="shared" si="16"/>
        <v/>
      </c>
      <c r="AD21" s="14"/>
      <c r="AE21" s="14"/>
      <c r="AG21" s="14"/>
      <c r="AH21" s="29"/>
      <c r="AI21" s="29"/>
      <c r="AJ21" s="70">
        <f t="shared" si="17"/>
        <v>0</v>
      </c>
      <c r="AK21" s="70">
        <f t="shared" si="3"/>
        <v>0</v>
      </c>
      <c r="AL21" s="71" t="str">
        <f t="shared" si="18"/>
        <v/>
      </c>
      <c r="AO21" s="14"/>
      <c r="AP21" s="14"/>
      <c r="AQ21" s="70">
        <f t="shared" si="19"/>
        <v>0</v>
      </c>
      <c r="AR21" s="70">
        <f t="shared" si="20"/>
        <v>0</v>
      </c>
      <c r="AS21" s="71" t="str">
        <f t="shared" si="21"/>
        <v/>
      </c>
      <c r="AV21" s="14"/>
      <c r="AW21" s="14"/>
      <c r="AX21" s="29">
        <v>8729</v>
      </c>
      <c r="AY21" s="29"/>
      <c r="AZ21" s="70">
        <f t="shared" si="35"/>
        <v>8729</v>
      </c>
      <c r="BA21" s="70">
        <f t="shared" si="36"/>
        <v>0</v>
      </c>
      <c r="BB21" s="71">
        <f t="shared" si="37"/>
        <v>0</v>
      </c>
      <c r="BC21" s="14"/>
      <c r="BD21" s="14"/>
      <c r="BE21" s="14"/>
      <c r="BF21" s="14"/>
      <c r="BG21" s="29">
        <v>12701</v>
      </c>
      <c r="BH21" s="29">
        <v>854</v>
      </c>
      <c r="BI21" s="70">
        <f t="shared" si="24"/>
        <v>12701</v>
      </c>
      <c r="BJ21" s="70">
        <f t="shared" si="25"/>
        <v>854</v>
      </c>
      <c r="BK21" s="71">
        <f t="shared" si="26"/>
        <v>6.7238800094480744E-2</v>
      </c>
      <c r="BM21" s="14"/>
      <c r="BN21" s="29"/>
      <c r="BO21" s="29"/>
      <c r="BP21" s="29">
        <v>27339</v>
      </c>
      <c r="BQ21" s="29">
        <v>1685</v>
      </c>
      <c r="BR21" s="70">
        <f t="shared" si="27"/>
        <v>27339</v>
      </c>
      <c r="BS21" s="70">
        <f t="shared" si="6"/>
        <v>1685</v>
      </c>
      <c r="BT21" s="71">
        <f t="shared" si="28"/>
        <v>6.1633563773364056E-2</v>
      </c>
      <c r="BU21" s="14"/>
      <c r="BV21" s="14"/>
      <c r="BW21" s="29"/>
      <c r="BX21" s="29"/>
      <c r="BY21" s="29"/>
      <c r="BZ21" s="29"/>
      <c r="CA21" s="70">
        <f t="shared" si="29"/>
        <v>0</v>
      </c>
      <c r="CB21" s="70">
        <f t="shared" si="7"/>
        <v>0</v>
      </c>
      <c r="CC21" s="71" t="str">
        <f t="shared" si="30"/>
        <v/>
      </c>
      <c r="CD21" s="14"/>
      <c r="CE21" s="29"/>
      <c r="CF21" s="29"/>
      <c r="CG21" s="29"/>
      <c r="CH21" s="10">
        <v>25194</v>
      </c>
      <c r="CI21" s="10">
        <v>1207</v>
      </c>
      <c r="CJ21" s="70">
        <f t="shared" si="31"/>
        <v>25194</v>
      </c>
      <c r="CK21" s="70">
        <f t="shared" si="8"/>
        <v>1207</v>
      </c>
      <c r="CL21" s="71">
        <f t="shared" si="32"/>
        <v>4.7908232118758436E-2</v>
      </c>
      <c r="CM21" s="29"/>
      <c r="CN21" s="14"/>
      <c r="CO21" s="14"/>
      <c r="CP21" s="29"/>
      <c r="CQ21" s="10">
        <v>21944</v>
      </c>
      <c r="CR21" s="10">
        <v>901</v>
      </c>
      <c r="CS21" s="70">
        <f t="shared" si="33"/>
        <v>21944</v>
      </c>
      <c r="CT21" s="70">
        <f t="shared" si="9"/>
        <v>901</v>
      </c>
      <c r="CU21" s="71">
        <f t="shared" si="34"/>
        <v>4.1059059423988332E-2</v>
      </c>
      <c r="CX21" s="29"/>
      <c r="CY21" s="29"/>
      <c r="CZ21" s="29"/>
      <c r="DA21" s="29"/>
      <c r="DB21" s="29"/>
      <c r="DC21" s="39"/>
      <c r="DD21" s="1"/>
      <c r="DE21" s="1"/>
      <c r="DG21" s="29"/>
      <c r="DH21" s="29"/>
      <c r="DI21" s="29"/>
      <c r="DJ21" s="29"/>
      <c r="DK21" s="29"/>
      <c r="DL21" s="29"/>
      <c r="DM21" s="29"/>
      <c r="DN21" s="29"/>
    </row>
    <row r="22" spans="1:118" ht="15" customHeight="1" x14ac:dyDescent="0.3">
      <c r="A22" s="14" t="s">
        <v>72</v>
      </c>
      <c r="B22" s="14" t="s">
        <v>63</v>
      </c>
      <c r="C22" s="1"/>
      <c r="D22" s="1"/>
      <c r="E22" s="14"/>
      <c r="F22" s="14"/>
      <c r="G22" s="29"/>
      <c r="H22" s="29"/>
      <c r="I22" s="70">
        <f t="shared" si="10"/>
        <v>0</v>
      </c>
      <c r="J22" s="70">
        <f t="shared" si="11"/>
        <v>0</v>
      </c>
      <c r="K22" s="71" t="str">
        <f t="shared" si="12"/>
        <v/>
      </c>
      <c r="L22" s="14"/>
      <c r="M22" s="14"/>
      <c r="N22" s="14"/>
      <c r="O22" s="14"/>
      <c r="P22" s="29"/>
      <c r="Q22" s="29"/>
      <c r="R22" s="70">
        <f t="shared" si="13"/>
        <v>0</v>
      </c>
      <c r="S22" s="70">
        <f t="shared" si="1"/>
        <v>0</v>
      </c>
      <c r="T22" s="71" t="str">
        <f t="shared" si="14"/>
        <v/>
      </c>
      <c r="U22" s="14"/>
      <c r="V22" s="14"/>
      <c r="W22" s="29"/>
      <c r="X22" s="29"/>
      <c r="Y22" s="29"/>
      <c r="Z22" s="29"/>
      <c r="AA22" s="70">
        <f t="shared" si="15"/>
        <v>0</v>
      </c>
      <c r="AB22" s="70">
        <f t="shared" si="2"/>
        <v>0</v>
      </c>
      <c r="AC22" s="71" t="str">
        <f t="shared" si="16"/>
        <v/>
      </c>
      <c r="AD22" s="14"/>
      <c r="AE22" s="14"/>
      <c r="AF22" s="29"/>
      <c r="AG22" s="14"/>
      <c r="AH22" s="29"/>
      <c r="AI22" s="29"/>
      <c r="AJ22" s="70">
        <f t="shared" si="17"/>
        <v>0</v>
      </c>
      <c r="AK22" s="70">
        <f t="shared" si="3"/>
        <v>0</v>
      </c>
      <c r="AL22" s="71" t="str">
        <f t="shared" si="18"/>
        <v/>
      </c>
      <c r="AO22" s="14"/>
      <c r="AP22" s="14"/>
      <c r="AQ22" s="70">
        <f t="shared" si="19"/>
        <v>0</v>
      </c>
      <c r="AR22" s="70">
        <f t="shared" si="20"/>
        <v>0</v>
      </c>
      <c r="AS22" s="71" t="str">
        <f t="shared" si="21"/>
        <v/>
      </c>
      <c r="AV22" s="14"/>
      <c r="AW22" s="14"/>
      <c r="AX22" s="29">
        <v>520</v>
      </c>
      <c r="AY22" s="29">
        <v>9</v>
      </c>
      <c r="AZ22" s="70">
        <f t="shared" si="35"/>
        <v>520</v>
      </c>
      <c r="BA22" s="70">
        <f t="shared" si="36"/>
        <v>9</v>
      </c>
      <c r="BB22" s="71">
        <f t="shared" si="37"/>
        <v>1.7307692307692309E-2</v>
      </c>
      <c r="BC22" s="14"/>
      <c r="BD22" s="14"/>
      <c r="BE22" s="14"/>
      <c r="BF22" s="14"/>
      <c r="BG22" s="29"/>
      <c r="BH22" s="29"/>
      <c r="BI22" s="70">
        <f t="shared" si="24"/>
        <v>0</v>
      </c>
      <c r="BJ22" s="70">
        <f t="shared" si="25"/>
        <v>0</v>
      </c>
      <c r="BK22" s="71" t="str">
        <f t="shared" si="26"/>
        <v/>
      </c>
      <c r="BM22" s="14"/>
      <c r="BN22" s="29"/>
      <c r="BO22" s="29"/>
      <c r="BP22" s="29">
        <v>247</v>
      </c>
      <c r="BQ22" s="29">
        <v>2</v>
      </c>
      <c r="BR22" s="70">
        <f t="shared" si="27"/>
        <v>247</v>
      </c>
      <c r="BS22" s="70">
        <f t="shared" si="6"/>
        <v>2</v>
      </c>
      <c r="BT22" s="71">
        <f t="shared" si="28"/>
        <v>8.0971659919028341E-3</v>
      </c>
      <c r="BU22" s="14"/>
      <c r="BV22" s="14"/>
      <c r="BW22" s="29"/>
      <c r="BX22" s="29"/>
      <c r="BY22" s="29">
        <v>36056</v>
      </c>
      <c r="BZ22" s="29">
        <v>43</v>
      </c>
      <c r="CA22" s="70">
        <f t="shared" si="29"/>
        <v>36056</v>
      </c>
      <c r="CB22" s="70">
        <f t="shared" si="7"/>
        <v>43</v>
      </c>
      <c r="CC22" s="71">
        <f t="shared" si="30"/>
        <v>1.1925893055247394E-3</v>
      </c>
      <c r="CD22" s="14"/>
      <c r="CE22" s="29"/>
      <c r="CF22" s="29"/>
      <c r="CG22" s="29"/>
      <c r="CH22" s="10"/>
      <c r="CI22" s="10">
        <v>42</v>
      </c>
      <c r="CJ22" s="70">
        <f t="shared" si="31"/>
        <v>0</v>
      </c>
      <c r="CK22" s="70">
        <f t="shared" si="8"/>
        <v>42</v>
      </c>
      <c r="CL22" s="71" t="str">
        <f t="shared" si="32"/>
        <v/>
      </c>
      <c r="CM22" s="29"/>
      <c r="CN22" s="14"/>
      <c r="CO22" s="14"/>
      <c r="CP22" s="29"/>
      <c r="CQ22" s="10">
        <v>429</v>
      </c>
      <c r="CR22" s="10">
        <v>10</v>
      </c>
      <c r="CS22" s="70">
        <f t="shared" si="33"/>
        <v>429</v>
      </c>
      <c r="CT22" s="70">
        <f t="shared" si="9"/>
        <v>10</v>
      </c>
      <c r="CU22" s="71">
        <f t="shared" si="34"/>
        <v>2.3310023310023312E-2</v>
      </c>
      <c r="CX22" s="29"/>
      <c r="CY22" s="29"/>
      <c r="CZ22" s="29"/>
      <c r="DA22" s="29"/>
      <c r="DB22" s="29"/>
      <c r="DC22" s="39"/>
      <c r="DD22" s="1"/>
      <c r="DE22" s="1"/>
      <c r="DG22" s="29"/>
      <c r="DH22" s="29"/>
      <c r="DI22" s="29"/>
      <c r="DJ22" s="29"/>
      <c r="DK22" s="29"/>
      <c r="DL22" s="29"/>
      <c r="DM22" s="29"/>
      <c r="DN22" s="29"/>
    </row>
    <row r="23" spans="1:118" ht="15" customHeight="1" x14ac:dyDescent="0.3">
      <c r="A23" s="14" t="s">
        <v>178</v>
      </c>
      <c r="B23" s="14" t="s">
        <v>63</v>
      </c>
      <c r="C23" s="1"/>
      <c r="D23" s="1"/>
      <c r="E23" s="14"/>
      <c r="F23" s="14"/>
      <c r="G23" s="29"/>
      <c r="H23" s="29"/>
      <c r="I23" s="70">
        <f t="shared" si="10"/>
        <v>0</v>
      </c>
      <c r="J23" s="70">
        <f t="shared" si="11"/>
        <v>0</v>
      </c>
      <c r="K23" s="71" t="str">
        <f t="shared" si="12"/>
        <v/>
      </c>
      <c r="L23" s="14"/>
      <c r="M23" s="14"/>
      <c r="N23" s="14"/>
      <c r="O23" s="14"/>
      <c r="P23" s="29"/>
      <c r="Q23" s="29"/>
      <c r="R23" s="70">
        <f t="shared" si="13"/>
        <v>0</v>
      </c>
      <c r="S23" s="70">
        <f t="shared" si="1"/>
        <v>0</v>
      </c>
      <c r="T23" s="71" t="str">
        <f t="shared" si="14"/>
        <v/>
      </c>
      <c r="U23" s="14"/>
      <c r="V23" s="14"/>
      <c r="Y23" s="29"/>
      <c r="Z23" s="29"/>
      <c r="AA23" s="70">
        <f t="shared" si="15"/>
        <v>0</v>
      </c>
      <c r="AB23" s="70">
        <f t="shared" si="2"/>
        <v>0</v>
      </c>
      <c r="AC23" s="71" t="str">
        <f t="shared" si="16"/>
        <v/>
      </c>
      <c r="AD23" s="14"/>
      <c r="AE23" s="14"/>
      <c r="AG23" s="14"/>
      <c r="AH23" s="29"/>
      <c r="AI23" s="29"/>
      <c r="AJ23" s="70">
        <f t="shared" si="17"/>
        <v>0</v>
      </c>
      <c r="AK23" s="70">
        <f t="shared" si="3"/>
        <v>0</v>
      </c>
      <c r="AL23" s="71" t="str">
        <f t="shared" si="18"/>
        <v/>
      </c>
      <c r="AO23" s="14"/>
      <c r="AP23" s="14"/>
      <c r="AQ23" s="70">
        <f t="shared" si="19"/>
        <v>0</v>
      </c>
      <c r="AR23" s="70">
        <f t="shared" si="20"/>
        <v>0</v>
      </c>
      <c r="AS23" s="71" t="str">
        <f t="shared" si="21"/>
        <v/>
      </c>
      <c r="AV23" s="14"/>
      <c r="AW23" s="14"/>
      <c r="AX23" s="29"/>
      <c r="AY23" s="29"/>
      <c r="AZ23" s="70">
        <f t="shared" si="35"/>
        <v>0</v>
      </c>
      <c r="BA23" s="70">
        <f t="shared" si="36"/>
        <v>0</v>
      </c>
      <c r="BB23" s="71" t="str">
        <f t="shared" si="37"/>
        <v/>
      </c>
      <c r="BC23" s="14"/>
      <c r="BD23" s="14"/>
      <c r="BE23" s="14"/>
      <c r="BF23" s="14"/>
      <c r="BG23" s="29"/>
      <c r="BH23" s="29"/>
      <c r="BI23" s="70">
        <f t="shared" si="24"/>
        <v>0</v>
      </c>
      <c r="BJ23" s="70">
        <f t="shared" si="25"/>
        <v>0</v>
      </c>
      <c r="BK23" s="71" t="str">
        <f t="shared" si="26"/>
        <v/>
      </c>
      <c r="BM23" s="14"/>
      <c r="BN23" s="29"/>
      <c r="BO23" s="29"/>
      <c r="BP23" s="29"/>
      <c r="BQ23" s="29"/>
      <c r="BR23" s="70">
        <f t="shared" si="27"/>
        <v>0</v>
      </c>
      <c r="BS23" s="70">
        <f t="shared" si="6"/>
        <v>0</v>
      </c>
      <c r="BT23" s="71" t="str">
        <f t="shared" si="28"/>
        <v/>
      </c>
      <c r="BU23" s="14"/>
      <c r="BV23" s="14"/>
      <c r="BW23" s="29"/>
      <c r="BX23" s="29"/>
      <c r="BY23" s="29"/>
      <c r="BZ23" s="29"/>
      <c r="CA23" s="70">
        <f t="shared" si="29"/>
        <v>0</v>
      </c>
      <c r="CB23" s="70">
        <f t="shared" si="7"/>
        <v>0</v>
      </c>
      <c r="CC23" s="71" t="str">
        <f t="shared" si="30"/>
        <v/>
      </c>
      <c r="CD23" s="14"/>
      <c r="CE23" s="29"/>
      <c r="CF23" s="29"/>
      <c r="CG23" s="29"/>
      <c r="CH23" s="10">
        <v>8385</v>
      </c>
      <c r="CI23" s="10">
        <v>363</v>
      </c>
      <c r="CJ23" s="70">
        <f t="shared" si="31"/>
        <v>8385</v>
      </c>
      <c r="CK23" s="70">
        <f t="shared" si="8"/>
        <v>363</v>
      </c>
      <c r="CL23" s="71">
        <f t="shared" si="32"/>
        <v>4.3291592128801432E-2</v>
      </c>
      <c r="CM23" s="29"/>
      <c r="CN23" s="14"/>
      <c r="CO23" s="14"/>
      <c r="CP23" s="29"/>
      <c r="CQ23" s="10">
        <v>1872</v>
      </c>
      <c r="CR23" s="10">
        <v>98</v>
      </c>
      <c r="CS23" s="70">
        <f t="shared" si="33"/>
        <v>1872</v>
      </c>
      <c r="CT23" s="70">
        <f t="shared" si="9"/>
        <v>98</v>
      </c>
      <c r="CU23" s="71">
        <f t="shared" si="34"/>
        <v>5.2350427350427352E-2</v>
      </c>
      <c r="CX23" s="29"/>
      <c r="CY23" s="29"/>
      <c r="CZ23" s="29"/>
      <c r="DA23" s="29"/>
      <c r="DB23" s="29"/>
      <c r="DC23" s="39"/>
      <c r="DD23" s="1"/>
      <c r="DE23" s="1"/>
      <c r="DG23" s="29"/>
      <c r="DH23" s="29"/>
      <c r="DI23" s="29"/>
      <c r="DJ23" s="29"/>
      <c r="DK23" s="29"/>
      <c r="DL23" s="29"/>
      <c r="DM23" s="29"/>
      <c r="DN23" s="29"/>
    </row>
    <row r="24" spans="1:118" ht="15" customHeight="1" x14ac:dyDescent="0.3">
      <c r="A24" s="14" t="s">
        <v>28</v>
      </c>
      <c r="B24" s="14" t="s">
        <v>63</v>
      </c>
      <c r="C24" s="1"/>
      <c r="D24" s="1"/>
      <c r="E24" s="14"/>
      <c r="F24" s="14"/>
      <c r="G24" s="29">
        <v>14040</v>
      </c>
      <c r="H24" s="29">
        <v>102</v>
      </c>
      <c r="I24" s="70">
        <f t="shared" si="10"/>
        <v>14040</v>
      </c>
      <c r="J24" s="70">
        <f t="shared" si="11"/>
        <v>102</v>
      </c>
      <c r="K24" s="71">
        <f t="shared" si="12"/>
        <v>7.2649572649572652E-3</v>
      </c>
      <c r="L24" s="14"/>
      <c r="M24" s="14"/>
      <c r="N24" s="14"/>
      <c r="O24" s="14"/>
      <c r="P24" s="29"/>
      <c r="Q24" s="29"/>
      <c r="R24" s="70">
        <f t="shared" si="13"/>
        <v>0</v>
      </c>
      <c r="S24" s="70">
        <f t="shared" si="1"/>
        <v>0</v>
      </c>
      <c r="T24" s="71" t="str">
        <f t="shared" si="14"/>
        <v/>
      </c>
      <c r="U24" s="14"/>
      <c r="V24" s="14"/>
      <c r="W24" s="29"/>
      <c r="X24" s="29"/>
      <c r="Y24" s="29"/>
      <c r="Z24" s="29"/>
      <c r="AA24" s="70">
        <f t="shared" si="15"/>
        <v>0</v>
      </c>
      <c r="AB24" s="70">
        <f t="shared" si="2"/>
        <v>0</v>
      </c>
      <c r="AC24" s="71" t="str">
        <f t="shared" si="16"/>
        <v/>
      </c>
      <c r="AD24" s="14"/>
      <c r="AE24" s="14"/>
      <c r="AF24" s="29"/>
      <c r="AG24" s="14"/>
      <c r="AH24" s="29"/>
      <c r="AI24" s="29"/>
      <c r="AJ24" s="70">
        <f t="shared" si="17"/>
        <v>0</v>
      </c>
      <c r="AK24" s="70">
        <f t="shared" si="3"/>
        <v>0</v>
      </c>
      <c r="AL24" s="71" t="str">
        <f t="shared" si="18"/>
        <v/>
      </c>
      <c r="AM24" s="14"/>
      <c r="AN24" s="14"/>
      <c r="AO24" s="14"/>
      <c r="AP24" s="14"/>
      <c r="AQ24" s="70">
        <f t="shared" si="19"/>
        <v>0</v>
      </c>
      <c r="AR24" s="70">
        <f t="shared" si="20"/>
        <v>0</v>
      </c>
      <c r="AS24" s="71" t="str">
        <f t="shared" si="21"/>
        <v/>
      </c>
      <c r="AT24" s="14"/>
      <c r="AU24" s="14"/>
      <c r="AV24" s="14"/>
      <c r="AW24" s="14"/>
      <c r="AX24" s="29">
        <v>26803</v>
      </c>
      <c r="AY24" s="29">
        <v>443</v>
      </c>
      <c r="AZ24" s="70">
        <f t="shared" si="35"/>
        <v>26803</v>
      </c>
      <c r="BA24" s="70">
        <f t="shared" si="36"/>
        <v>443</v>
      </c>
      <c r="BB24" s="71">
        <f t="shared" si="37"/>
        <v>1.6528000596948103E-2</v>
      </c>
      <c r="BC24" s="14"/>
      <c r="BD24" s="14"/>
      <c r="BE24" s="14"/>
      <c r="BF24" s="14"/>
      <c r="BG24" s="29">
        <v>16796</v>
      </c>
      <c r="BH24" s="29">
        <v>205</v>
      </c>
      <c r="BI24" s="70">
        <f t="shared" si="24"/>
        <v>16796</v>
      </c>
      <c r="BJ24" s="70">
        <f t="shared" si="25"/>
        <v>205</v>
      </c>
      <c r="BK24" s="71">
        <f t="shared" si="26"/>
        <v>1.2205286973088831E-2</v>
      </c>
      <c r="BM24" s="14"/>
      <c r="BN24" s="29"/>
      <c r="BO24" s="29"/>
      <c r="BP24" s="29">
        <v>8754</v>
      </c>
      <c r="BQ24" s="29">
        <v>123</v>
      </c>
      <c r="BR24" s="70">
        <f t="shared" si="27"/>
        <v>8754</v>
      </c>
      <c r="BS24" s="70">
        <f t="shared" si="6"/>
        <v>123</v>
      </c>
      <c r="BT24" s="71">
        <f t="shared" si="28"/>
        <v>1.4050719671007539E-2</v>
      </c>
      <c r="BU24" s="14"/>
      <c r="BV24" s="14"/>
      <c r="BW24" s="29"/>
      <c r="BX24" s="29"/>
      <c r="BY24" s="29">
        <v>14384</v>
      </c>
      <c r="BZ24" s="29">
        <v>199</v>
      </c>
      <c r="CA24" s="70">
        <f t="shared" si="29"/>
        <v>14384</v>
      </c>
      <c r="CB24" s="70">
        <f t="shared" si="7"/>
        <v>199</v>
      </c>
      <c r="CC24" s="71">
        <f t="shared" si="30"/>
        <v>1.3834816462736373E-2</v>
      </c>
      <c r="CD24" s="14"/>
      <c r="CE24" s="29"/>
      <c r="CF24" s="29"/>
      <c r="CG24" s="29"/>
      <c r="CH24" s="10">
        <v>18733</v>
      </c>
      <c r="CI24" s="10">
        <v>301</v>
      </c>
      <c r="CJ24" s="70">
        <f t="shared" si="31"/>
        <v>18733</v>
      </c>
      <c r="CK24" s="70">
        <f t="shared" si="8"/>
        <v>301</v>
      </c>
      <c r="CL24" s="71">
        <f t="shared" si="32"/>
        <v>1.6067901564084771E-2</v>
      </c>
      <c r="CM24" s="29"/>
      <c r="CN24" s="14"/>
      <c r="CO24" s="14"/>
      <c r="CP24" s="29"/>
      <c r="CQ24" s="10">
        <v>48763</v>
      </c>
      <c r="CR24" s="10">
        <v>670</v>
      </c>
      <c r="CS24" s="70">
        <f t="shared" si="33"/>
        <v>48763</v>
      </c>
      <c r="CT24" s="70">
        <f t="shared" si="9"/>
        <v>670</v>
      </c>
      <c r="CU24" s="71">
        <f t="shared" si="34"/>
        <v>1.3739925763386174E-2</v>
      </c>
      <c r="CX24" s="29"/>
      <c r="CY24" s="29"/>
      <c r="CZ24" s="29"/>
      <c r="DA24" s="29"/>
      <c r="DB24" s="29"/>
      <c r="DC24" s="39"/>
      <c r="DD24" s="1"/>
      <c r="DE24" s="1"/>
      <c r="DG24" s="29"/>
      <c r="DH24" s="29"/>
      <c r="DI24" s="29"/>
      <c r="DJ24" s="29"/>
      <c r="DK24" s="29"/>
      <c r="DL24" s="29"/>
      <c r="DM24" s="29"/>
      <c r="DN24" s="29"/>
    </row>
    <row r="25" spans="1:118" ht="15" customHeight="1" x14ac:dyDescent="0.3">
      <c r="A25" s="14" t="s">
        <v>247</v>
      </c>
      <c r="B25" s="14" t="s">
        <v>63</v>
      </c>
      <c r="C25" s="1"/>
      <c r="D25" s="1"/>
      <c r="E25" s="14"/>
      <c r="F25" s="14"/>
      <c r="G25" s="29">
        <v>41528</v>
      </c>
      <c r="H25" s="29">
        <v>3281</v>
      </c>
      <c r="I25" s="70">
        <f t="shared" si="10"/>
        <v>41528</v>
      </c>
      <c r="J25" s="70">
        <f t="shared" si="11"/>
        <v>3281</v>
      </c>
      <c r="K25" s="71">
        <f t="shared" si="12"/>
        <v>7.9006935079946064E-2</v>
      </c>
      <c r="L25" s="14"/>
      <c r="M25" s="14"/>
      <c r="N25" s="14"/>
      <c r="O25" s="14"/>
      <c r="P25" s="29"/>
      <c r="Q25" s="29"/>
      <c r="R25" s="70">
        <f t="shared" si="13"/>
        <v>0</v>
      </c>
      <c r="S25" s="70">
        <f t="shared" si="1"/>
        <v>0</v>
      </c>
      <c r="T25" s="71" t="str">
        <f t="shared" si="14"/>
        <v/>
      </c>
      <c r="U25" s="14"/>
      <c r="V25" s="14"/>
      <c r="W25" s="29"/>
      <c r="X25" s="29"/>
      <c r="Y25" s="29"/>
      <c r="Z25" s="29"/>
      <c r="AA25" s="70">
        <f t="shared" si="15"/>
        <v>0</v>
      </c>
      <c r="AB25" s="70">
        <f t="shared" si="2"/>
        <v>0</v>
      </c>
      <c r="AC25" s="71" t="str">
        <f t="shared" si="16"/>
        <v/>
      </c>
      <c r="AD25" s="14"/>
      <c r="AE25" s="14"/>
      <c r="AF25" s="29"/>
      <c r="AG25" s="14"/>
      <c r="AH25" s="29"/>
      <c r="AI25" s="29"/>
      <c r="AJ25" s="70">
        <f t="shared" si="17"/>
        <v>0</v>
      </c>
      <c r="AK25" s="70">
        <f t="shared" si="3"/>
        <v>0</v>
      </c>
      <c r="AL25" s="71" t="str">
        <f t="shared" si="18"/>
        <v/>
      </c>
      <c r="AM25" s="14"/>
      <c r="AN25" s="14"/>
      <c r="AO25" s="14"/>
      <c r="AP25" s="14"/>
      <c r="AQ25" s="70">
        <f t="shared" si="19"/>
        <v>0</v>
      </c>
      <c r="AR25" s="70">
        <f t="shared" si="20"/>
        <v>0</v>
      </c>
      <c r="AS25" s="71" t="str">
        <f t="shared" si="21"/>
        <v/>
      </c>
      <c r="AT25" s="14"/>
      <c r="AU25" s="14"/>
      <c r="AV25" s="14"/>
      <c r="AW25" s="14"/>
      <c r="AX25" s="29"/>
      <c r="AY25" s="29"/>
      <c r="AZ25" s="70">
        <f t="shared" si="35"/>
        <v>0</v>
      </c>
      <c r="BA25" s="70">
        <f t="shared" si="36"/>
        <v>0</v>
      </c>
      <c r="BB25" s="71" t="str">
        <f t="shared" si="37"/>
        <v/>
      </c>
      <c r="BC25" s="14"/>
      <c r="BD25" s="14"/>
      <c r="BE25" s="14"/>
      <c r="BF25" s="14"/>
      <c r="BG25" s="29"/>
      <c r="BH25" s="29"/>
      <c r="BI25" s="70">
        <f t="shared" si="24"/>
        <v>0</v>
      </c>
      <c r="BJ25" s="70">
        <f t="shared" si="25"/>
        <v>0</v>
      </c>
      <c r="BK25" s="71" t="str">
        <f t="shared" si="26"/>
        <v/>
      </c>
      <c r="BM25" s="14"/>
      <c r="BN25" s="29"/>
      <c r="BO25" s="29"/>
      <c r="BP25" s="29"/>
      <c r="BQ25" s="29"/>
      <c r="BR25" s="70">
        <f t="shared" si="27"/>
        <v>0</v>
      </c>
      <c r="BS25" s="70">
        <f t="shared" si="6"/>
        <v>0</v>
      </c>
      <c r="BT25" s="71" t="str">
        <f t="shared" si="28"/>
        <v/>
      </c>
      <c r="BU25" s="14"/>
      <c r="BV25" s="14"/>
      <c r="BW25" s="29"/>
      <c r="BX25" s="29"/>
      <c r="BY25" s="29"/>
      <c r="BZ25" s="29"/>
      <c r="CA25" s="70">
        <f t="shared" si="29"/>
        <v>0</v>
      </c>
      <c r="CB25" s="70">
        <f t="shared" si="7"/>
        <v>0</v>
      </c>
      <c r="CC25" s="71" t="str">
        <f t="shared" si="30"/>
        <v/>
      </c>
      <c r="CD25" s="14"/>
      <c r="CE25" s="29"/>
      <c r="CF25" s="29"/>
      <c r="CG25" s="29"/>
      <c r="CH25" s="10"/>
      <c r="CI25" s="10"/>
      <c r="CJ25" s="70">
        <f t="shared" si="31"/>
        <v>0</v>
      </c>
      <c r="CK25" s="70">
        <f t="shared" si="8"/>
        <v>0</v>
      </c>
      <c r="CL25" s="71" t="str">
        <f t="shared" si="32"/>
        <v/>
      </c>
      <c r="CM25" s="29"/>
      <c r="CN25" s="14"/>
      <c r="CO25" s="14"/>
      <c r="CP25" s="29"/>
      <c r="CQ25" s="10"/>
      <c r="CR25" s="10"/>
      <c r="CS25" s="70">
        <f t="shared" si="33"/>
        <v>0</v>
      </c>
      <c r="CT25" s="70">
        <f t="shared" si="9"/>
        <v>0</v>
      </c>
      <c r="CU25" s="71" t="str">
        <f t="shared" si="34"/>
        <v/>
      </c>
      <c r="CX25" s="29"/>
      <c r="CY25" s="29"/>
      <c r="CZ25" s="29"/>
      <c r="DA25" s="29"/>
      <c r="DB25" s="29"/>
      <c r="DC25" s="39"/>
      <c r="DD25" s="1"/>
      <c r="DE25" s="1"/>
      <c r="DG25" s="29"/>
      <c r="DH25" s="29"/>
      <c r="DI25" s="29"/>
      <c r="DJ25" s="29"/>
      <c r="DK25" s="29"/>
      <c r="DL25" s="29"/>
      <c r="DM25" s="29"/>
      <c r="DN25" s="29"/>
    </row>
    <row r="26" spans="1:118" ht="15" customHeight="1" x14ac:dyDescent="0.3">
      <c r="A26" s="14" t="s">
        <v>249</v>
      </c>
      <c r="B26" s="14" t="s">
        <v>63</v>
      </c>
      <c r="C26" s="1"/>
      <c r="D26" s="1"/>
      <c r="E26" s="14"/>
      <c r="F26" s="14"/>
      <c r="G26" s="29">
        <v>591</v>
      </c>
      <c r="H26" s="29">
        <v>109</v>
      </c>
      <c r="I26" s="70">
        <f t="shared" si="10"/>
        <v>591</v>
      </c>
      <c r="J26" s="70">
        <f t="shared" si="11"/>
        <v>109</v>
      </c>
      <c r="K26" s="71">
        <f t="shared" si="12"/>
        <v>0.18443316412859559</v>
      </c>
      <c r="L26" s="14"/>
      <c r="M26" s="14"/>
      <c r="N26" s="14"/>
      <c r="O26" s="14"/>
      <c r="P26" s="29"/>
      <c r="Q26" s="29"/>
      <c r="R26" s="70">
        <f t="shared" si="13"/>
        <v>0</v>
      </c>
      <c r="S26" s="70">
        <f t="shared" si="1"/>
        <v>0</v>
      </c>
      <c r="T26" s="71" t="str">
        <f t="shared" si="14"/>
        <v/>
      </c>
      <c r="U26" s="14"/>
      <c r="V26" s="14"/>
      <c r="W26" s="29"/>
      <c r="X26" s="29"/>
      <c r="Y26" s="29"/>
      <c r="Z26" s="29"/>
      <c r="AA26" s="70">
        <f t="shared" si="15"/>
        <v>0</v>
      </c>
      <c r="AB26" s="70">
        <f t="shared" si="2"/>
        <v>0</v>
      </c>
      <c r="AC26" s="71" t="str">
        <f t="shared" si="16"/>
        <v/>
      </c>
      <c r="AD26" s="14"/>
      <c r="AE26" s="14"/>
      <c r="AF26" s="29"/>
      <c r="AG26" s="14"/>
      <c r="AH26" s="29"/>
      <c r="AI26" s="29"/>
      <c r="AJ26" s="70">
        <f t="shared" si="17"/>
        <v>0</v>
      </c>
      <c r="AK26" s="70">
        <f t="shared" si="3"/>
        <v>0</v>
      </c>
      <c r="AL26" s="71" t="str">
        <f t="shared" si="18"/>
        <v/>
      </c>
      <c r="AM26" s="14"/>
      <c r="AN26" s="14"/>
      <c r="AO26" s="14"/>
      <c r="AP26" s="14"/>
      <c r="AQ26" s="70">
        <f t="shared" si="19"/>
        <v>0</v>
      </c>
      <c r="AR26" s="70">
        <f t="shared" si="20"/>
        <v>0</v>
      </c>
      <c r="AS26" s="71" t="str">
        <f t="shared" si="21"/>
        <v/>
      </c>
      <c r="AT26" s="14"/>
      <c r="AU26" s="14"/>
      <c r="AV26" s="14"/>
      <c r="AW26" s="14"/>
      <c r="AX26" s="29"/>
      <c r="AY26" s="29"/>
      <c r="AZ26" s="70">
        <f t="shared" si="35"/>
        <v>0</v>
      </c>
      <c r="BA26" s="70">
        <f t="shared" si="36"/>
        <v>0</v>
      </c>
      <c r="BB26" s="71" t="str">
        <f t="shared" si="37"/>
        <v/>
      </c>
      <c r="BC26" s="14"/>
      <c r="BD26" s="14"/>
      <c r="BE26" s="14"/>
      <c r="BF26" s="14"/>
      <c r="BG26" s="29"/>
      <c r="BH26" s="29"/>
      <c r="BI26" s="70">
        <f t="shared" si="24"/>
        <v>0</v>
      </c>
      <c r="BJ26" s="70">
        <f t="shared" si="25"/>
        <v>0</v>
      </c>
      <c r="BK26" s="71" t="str">
        <f t="shared" si="26"/>
        <v/>
      </c>
      <c r="BM26" s="14"/>
      <c r="BN26" s="29"/>
      <c r="BO26" s="29"/>
      <c r="BP26" s="29"/>
      <c r="BQ26" s="29"/>
      <c r="BR26" s="70">
        <f t="shared" si="27"/>
        <v>0</v>
      </c>
      <c r="BS26" s="70">
        <f t="shared" si="6"/>
        <v>0</v>
      </c>
      <c r="BT26" s="71" t="str">
        <f t="shared" si="28"/>
        <v/>
      </c>
      <c r="BU26" s="14"/>
      <c r="BV26" s="14"/>
      <c r="BW26" s="29"/>
      <c r="BX26" s="29"/>
      <c r="BY26" s="29"/>
      <c r="BZ26" s="29"/>
      <c r="CA26" s="70">
        <f t="shared" si="29"/>
        <v>0</v>
      </c>
      <c r="CB26" s="70">
        <f t="shared" si="7"/>
        <v>0</v>
      </c>
      <c r="CC26" s="71" t="str">
        <f t="shared" si="30"/>
        <v/>
      </c>
      <c r="CD26" s="14"/>
      <c r="CE26" s="29"/>
      <c r="CF26" s="29"/>
      <c r="CG26" s="29"/>
      <c r="CH26" s="10"/>
      <c r="CI26" s="10"/>
      <c r="CJ26" s="70">
        <f t="shared" si="31"/>
        <v>0</v>
      </c>
      <c r="CK26" s="70">
        <f t="shared" si="8"/>
        <v>0</v>
      </c>
      <c r="CL26" s="71" t="str">
        <f t="shared" si="32"/>
        <v/>
      </c>
      <c r="CM26" s="29"/>
      <c r="CN26" s="14"/>
      <c r="CO26" s="14"/>
      <c r="CP26" s="29"/>
      <c r="CQ26" s="10"/>
      <c r="CR26" s="10"/>
      <c r="CS26" s="70">
        <f t="shared" si="33"/>
        <v>0</v>
      </c>
      <c r="CT26" s="70">
        <f t="shared" si="9"/>
        <v>0</v>
      </c>
      <c r="CU26" s="71" t="str">
        <f t="shared" si="34"/>
        <v/>
      </c>
      <c r="CX26" s="29"/>
      <c r="CY26" s="29"/>
      <c r="CZ26" s="29"/>
      <c r="DA26" s="29"/>
      <c r="DB26" s="29"/>
      <c r="DC26" s="39"/>
      <c r="DD26" s="1"/>
      <c r="DE26" s="1"/>
      <c r="DG26" s="29"/>
      <c r="DH26" s="29"/>
      <c r="DI26" s="29"/>
      <c r="DJ26" s="29"/>
      <c r="DK26" s="29"/>
      <c r="DL26" s="29"/>
      <c r="DM26" s="29"/>
      <c r="DN26" s="29"/>
    </row>
    <row r="27" spans="1:118" ht="15" customHeight="1" x14ac:dyDescent="0.3">
      <c r="A27" s="14" t="s">
        <v>73</v>
      </c>
      <c r="B27" s="14" t="s">
        <v>63</v>
      </c>
      <c r="C27" s="1"/>
      <c r="D27" s="1"/>
      <c r="E27" s="14"/>
      <c r="F27" s="14"/>
      <c r="G27" s="29"/>
      <c r="H27" s="29"/>
      <c r="I27" s="70">
        <f t="shared" si="10"/>
        <v>0</v>
      </c>
      <c r="J27" s="70">
        <f t="shared" si="11"/>
        <v>0</v>
      </c>
      <c r="K27" s="71" t="str">
        <f t="shared" si="12"/>
        <v/>
      </c>
      <c r="L27" s="14"/>
      <c r="M27" s="14"/>
      <c r="N27" s="14"/>
      <c r="O27" s="14"/>
      <c r="P27" s="29"/>
      <c r="Q27" s="29"/>
      <c r="R27" s="70">
        <f t="shared" si="13"/>
        <v>0</v>
      </c>
      <c r="S27" s="70">
        <f t="shared" si="1"/>
        <v>0</v>
      </c>
      <c r="T27" s="71" t="str">
        <f t="shared" si="14"/>
        <v/>
      </c>
      <c r="U27" s="14"/>
      <c r="V27" s="14"/>
      <c r="Y27" s="29"/>
      <c r="Z27" s="29"/>
      <c r="AA27" s="70">
        <f t="shared" si="15"/>
        <v>0</v>
      </c>
      <c r="AB27" s="70">
        <f t="shared" si="2"/>
        <v>0</v>
      </c>
      <c r="AC27" s="71" t="str">
        <f t="shared" si="16"/>
        <v/>
      </c>
      <c r="AD27" s="14"/>
      <c r="AE27" s="14"/>
      <c r="AG27" s="14"/>
      <c r="AH27" s="29"/>
      <c r="AI27" s="29"/>
      <c r="AJ27" s="70">
        <f t="shared" si="17"/>
        <v>0</v>
      </c>
      <c r="AK27" s="70">
        <f t="shared" si="3"/>
        <v>0</v>
      </c>
      <c r="AL27" s="71" t="str">
        <f t="shared" si="18"/>
        <v/>
      </c>
      <c r="AM27" s="14"/>
      <c r="AN27" s="14"/>
      <c r="AO27" s="14"/>
      <c r="AP27" s="14"/>
      <c r="AQ27" s="70">
        <f t="shared" si="19"/>
        <v>0</v>
      </c>
      <c r="AR27" s="70">
        <f t="shared" si="20"/>
        <v>0</v>
      </c>
      <c r="AS27" s="71" t="str">
        <f t="shared" si="21"/>
        <v/>
      </c>
      <c r="AT27" s="14"/>
      <c r="AU27" s="14"/>
      <c r="AV27" s="14"/>
      <c r="AW27" s="14"/>
      <c r="AX27" s="29">
        <v>169</v>
      </c>
      <c r="AY27" s="29">
        <v>630</v>
      </c>
      <c r="AZ27" s="70">
        <f t="shared" si="35"/>
        <v>169</v>
      </c>
      <c r="BA27" s="70">
        <f t="shared" si="36"/>
        <v>630</v>
      </c>
      <c r="BB27" s="71">
        <f t="shared" si="37"/>
        <v>3.7278106508875739</v>
      </c>
      <c r="BC27" s="14"/>
      <c r="BD27" s="14"/>
      <c r="BE27" s="14"/>
      <c r="BF27" s="14"/>
      <c r="BG27" s="29">
        <v>69</v>
      </c>
      <c r="BH27" s="29">
        <v>208</v>
      </c>
      <c r="BI27" s="70">
        <f t="shared" si="24"/>
        <v>69</v>
      </c>
      <c r="BJ27" s="70">
        <f t="shared" si="25"/>
        <v>208</v>
      </c>
      <c r="BK27" s="71">
        <f t="shared" si="26"/>
        <v>3.0144927536231885</v>
      </c>
      <c r="BM27" s="14"/>
      <c r="BN27" s="29"/>
      <c r="BO27" s="29"/>
      <c r="BP27" s="29"/>
      <c r="BQ27" s="29"/>
      <c r="BR27" s="70">
        <f t="shared" si="27"/>
        <v>0</v>
      </c>
      <c r="BS27" s="70">
        <f t="shared" si="6"/>
        <v>0</v>
      </c>
      <c r="BT27" s="71" t="str">
        <f t="shared" si="28"/>
        <v/>
      </c>
      <c r="BU27" s="14"/>
      <c r="BV27" s="14"/>
      <c r="BW27" s="29"/>
      <c r="BX27" s="29"/>
      <c r="BY27" s="29">
        <v>130</v>
      </c>
      <c r="BZ27" s="29">
        <v>323</v>
      </c>
      <c r="CA27" s="70">
        <f t="shared" si="29"/>
        <v>130</v>
      </c>
      <c r="CB27" s="70">
        <f t="shared" si="7"/>
        <v>323</v>
      </c>
      <c r="CC27" s="71">
        <f t="shared" si="30"/>
        <v>2.4846153846153847</v>
      </c>
      <c r="CD27" s="14"/>
      <c r="CE27" s="29"/>
      <c r="CF27" s="29"/>
      <c r="CG27" s="29"/>
      <c r="CH27" s="10">
        <v>312</v>
      </c>
      <c r="CI27" s="10">
        <v>851</v>
      </c>
      <c r="CJ27" s="70">
        <f t="shared" si="31"/>
        <v>312</v>
      </c>
      <c r="CK27" s="70">
        <f t="shared" si="8"/>
        <v>851</v>
      </c>
      <c r="CL27" s="71">
        <f t="shared" si="32"/>
        <v>2.7275641025641026</v>
      </c>
      <c r="CM27" s="29"/>
      <c r="CN27" s="14"/>
      <c r="CO27" s="14"/>
      <c r="CP27" s="29"/>
      <c r="CQ27" s="10">
        <v>481</v>
      </c>
      <c r="CR27" s="10">
        <v>493</v>
      </c>
      <c r="CS27" s="70">
        <f t="shared" si="33"/>
        <v>481</v>
      </c>
      <c r="CT27" s="70">
        <f t="shared" si="9"/>
        <v>493</v>
      </c>
      <c r="CU27" s="71">
        <f t="shared" si="34"/>
        <v>1.0249480249480249</v>
      </c>
      <c r="CX27" s="29"/>
      <c r="CY27" s="29"/>
      <c r="CZ27" s="29"/>
      <c r="DA27" s="29"/>
      <c r="DB27" s="29"/>
      <c r="DC27" s="39"/>
      <c r="DD27" s="1"/>
      <c r="DE27" s="1"/>
      <c r="DG27" s="29"/>
      <c r="DH27" s="29"/>
      <c r="DI27" s="29"/>
      <c r="DJ27" s="29"/>
      <c r="DK27" s="29"/>
      <c r="DL27" s="29"/>
      <c r="DM27" s="29"/>
      <c r="DN27" s="29"/>
    </row>
    <row r="28" spans="1:118" ht="15" customHeight="1" x14ac:dyDescent="0.3">
      <c r="A28" s="14" t="s">
        <v>250</v>
      </c>
      <c r="B28" s="14"/>
      <c r="C28" s="1"/>
      <c r="D28" s="1"/>
      <c r="E28" s="14"/>
      <c r="F28" s="14"/>
      <c r="G28" s="29">
        <v>5570</v>
      </c>
      <c r="H28" s="29">
        <v>55</v>
      </c>
      <c r="I28" s="70">
        <f t="shared" si="10"/>
        <v>5570</v>
      </c>
      <c r="J28" s="70">
        <f t="shared" si="11"/>
        <v>55</v>
      </c>
      <c r="K28" s="71">
        <f t="shared" si="12"/>
        <v>9.8743267504488325E-3</v>
      </c>
      <c r="L28" s="14"/>
      <c r="M28" s="14"/>
      <c r="N28" s="14"/>
      <c r="O28" s="14"/>
      <c r="P28" s="29"/>
      <c r="Q28" s="29"/>
      <c r="R28" s="70">
        <f t="shared" si="13"/>
        <v>0</v>
      </c>
      <c r="S28" s="70">
        <f t="shared" si="1"/>
        <v>0</v>
      </c>
      <c r="T28" s="71" t="str">
        <f t="shared" si="14"/>
        <v/>
      </c>
      <c r="U28" s="14"/>
      <c r="V28" s="14"/>
      <c r="Y28" s="29"/>
      <c r="Z28" s="29"/>
      <c r="AA28" s="70">
        <f t="shared" si="15"/>
        <v>0</v>
      </c>
      <c r="AB28" s="70">
        <f t="shared" si="2"/>
        <v>0</v>
      </c>
      <c r="AC28" s="71" t="str">
        <f t="shared" si="16"/>
        <v/>
      </c>
      <c r="AD28" s="14"/>
      <c r="AE28" s="14"/>
      <c r="AG28" s="14"/>
      <c r="AH28" s="29"/>
      <c r="AI28" s="29"/>
      <c r="AJ28" s="70">
        <f t="shared" si="17"/>
        <v>0</v>
      </c>
      <c r="AK28" s="70">
        <f t="shared" si="3"/>
        <v>0</v>
      </c>
      <c r="AL28" s="71" t="str">
        <f t="shared" si="18"/>
        <v/>
      </c>
      <c r="AM28" s="14"/>
      <c r="AN28" s="14"/>
      <c r="AO28" s="14"/>
      <c r="AP28" s="14"/>
      <c r="AQ28" s="70">
        <f t="shared" si="19"/>
        <v>0</v>
      </c>
      <c r="AR28" s="70">
        <f t="shared" si="20"/>
        <v>0</v>
      </c>
      <c r="AS28" s="71" t="str">
        <f t="shared" si="21"/>
        <v/>
      </c>
      <c r="AT28" s="14"/>
      <c r="AU28" s="14"/>
      <c r="AV28" s="14"/>
      <c r="AW28" s="14"/>
      <c r="AX28" s="29"/>
      <c r="AY28" s="29"/>
      <c r="AZ28" s="70">
        <f t="shared" si="35"/>
        <v>0</v>
      </c>
      <c r="BA28" s="70">
        <f t="shared" si="36"/>
        <v>0</v>
      </c>
      <c r="BB28" s="71" t="str">
        <f t="shared" si="37"/>
        <v/>
      </c>
      <c r="BC28" s="14"/>
      <c r="BD28" s="14"/>
      <c r="BE28" s="14"/>
      <c r="BF28" s="14"/>
      <c r="BG28" s="29"/>
      <c r="BH28" s="29"/>
      <c r="BI28" s="70">
        <f t="shared" si="24"/>
        <v>0</v>
      </c>
      <c r="BJ28" s="70">
        <f t="shared" si="25"/>
        <v>0</v>
      </c>
      <c r="BK28" s="71" t="str">
        <f t="shared" si="26"/>
        <v/>
      </c>
      <c r="BM28" s="14"/>
      <c r="BN28" s="29"/>
      <c r="BO28" s="29"/>
      <c r="BP28" s="29"/>
      <c r="BQ28" s="29"/>
      <c r="BR28" s="70">
        <f t="shared" si="27"/>
        <v>0</v>
      </c>
      <c r="BS28" s="70">
        <f t="shared" si="6"/>
        <v>0</v>
      </c>
      <c r="BT28" s="71" t="str">
        <f t="shared" si="28"/>
        <v/>
      </c>
      <c r="BU28" s="14"/>
      <c r="BV28" s="14"/>
      <c r="BW28" s="29"/>
      <c r="BX28" s="29"/>
      <c r="BY28" s="29"/>
      <c r="BZ28" s="29"/>
      <c r="CA28" s="70">
        <f t="shared" si="29"/>
        <v>0</v>
      </c>
      <c r="CB28" s="70">
        <f t="shared" si="7"/>
        <v>0</v>
      </c>
      <c r="CC28" s="71" t="str">
        <f t="shared" si="30"/>
        <v/>
      </c>
      <c r="CD28" s="14"/>
      <c r="CE28" s="29"/>
      <c r="CF28" s="29"/>
      <c r="CG28" s="29"/>
      <c r="CH28" s="10"/>
      <c r="CI28" s="10"/>
      <c r="CJ28" s="70">
        <f t="shared" si="31"/>
        <v>0</v>
      </c>
      <c r="CK28" s="70">
        <f t="shared" si="8"/>
        <v>0</v>
      </c>
      <c r="CL28" s="71" t="str">
        <f t="shared" si="32"/>
        <v/>
      </c>
      <c r="CM28" s="29"/>
      <c r="CN28" s="14"/>
      <c r="CO28" s="14"/>
      <c r="CP28" s="29"/>
      <c r="CQ28" s="10"/>
      <c r="CR28" s="10"/>
      <c r="CS28" s="70">
        <f t="shared" si="33"/>
        <v>0</v>
      </c>
      <c r="CT28" s="70">
        <f t="shared" si="9"/>
        <v>0</v>
      </c>
      <c r="CU28" s="71" t="str">
        <f t="shared" si="34"/>
        <v/>
      </c>
      <c r="CX28" s="29"/>
      <c r="CY28" s="29"/>
      <c r="CZ28" s="29"/>
      <c r="DA28" s="29"/>
      <c r="DB28" s="29"/>
      <c r="DC28" s="39"/>
      <c r="DD28" s="1"/>
      <c r="DE28" s="1"/>
      <c r="DG28" s="29"/>
      <c r="DH28" s="29"/>
      <c r="DI28" s="29"/>
      <c r="DJ28" s="29"/>
      <c r="DK28" s="29"/>
      <c r="DL28" s="29"/>
      <c r="DM28" s="29"/>
      <c r="DN28" s="29"/>
    </row>
    <row r="29" spans="1:118" ht="15" customHeight="1" x14ac:dyDescent="0.3">
      <c r="A29" s="14" t="s">
        <v>179</v>
      </c>
      <c r="B29" s="14" t="s">
        <v>63</v>
      </c>
      <c r="C29" s="1"/>
      <c r="D29" s="1"/>
      <c r="E29" s="14"/>
      <c r="F29" s="14"/>
      <c r="G29" s="29"/>
      <c r="H29" s="29"/>
      <c r="I29" s="70">
        <f t="shared" si="10"/>
        <v>0</v>
      </c>
      <c r="J29" s="70">
        <f t="shared" si="11"/>
        <v>0</v>
      </c>
      <c r="K29" s="71" t="str">
        <f t="shared" si="12"/>
        <v/>
      </c>
      <c r="L29" s="14"/>
      <c r="M29" s="14"/>
      <c r="N29" s="14"/>
      <c r="O29" s="14"/>
      <c r="P29" s="29"/>
      <c r="Q29" s="29"/>
      <c r="R29" s="70">
        <f t="shared" si="13"/>
        <v>0</v>
      </c>
      <c r="S29" s="70">
        <f t="shared" si="1"/>
        <v>0</v>
      </c>
      <c r="T29" s="71" t="str">
        <f t="shared" si="14"/>
        <v/>
      </c>
      <c r="U29" s="14"/>
      <c r="V29" s="14"/>
      <c r="W29" s="29"/>
      <c r="X29" s="29"/>
      <c r="Y29" s="29"/>
      <c r="Z29" s="29"/>
      <c r="AA29" s="70">
        <f t="shared" si="15"/>
        <v>0</v>
      </c>
      <c r="AB29" s="70">
        <f t="shared" si="2"/>
        <v>0</v>
      </c>
      <c r="AC29" s="71" t="str">
        <f t="shared" si="16"/>
        <v/>
      </c>
      <c r="AD29" s="14"/>
      <c r="AE29" s="14"/>
      <c r="AF29" s="29"/>
      <c r="AG29" s="14"/>
      <c r="AH29" s="29"/>
      <c r="AI29" s="29"/>
      <c r="AJ29" s="70">
        <f t="shared" si="17"/>
        <v>0</v>
      </c>
      <c r="AK29" s="70">
        <f t="shared" si="3"/>
        <v>0</v>
      </c>
      <c r="AL29" s="71" t="str">
        <f t="shared" si="18"/>
        <v/>
      </c>
      <c r="AM29" s="14"/>
      <c r="AN29" s="14"/>
      <c r="AO29" s="14"/>
      <c r="AP29" s="14"/>
      <c r="AQ29" s="70">
        <f t="shared" si="19"/>
        <v>0</v>
      </c>
      <c r="AR29" s="70">
        <f t="shared" si="20"/>
        <v>0</v>
      </c>
      <c r="AS29" s="71" t="str">
        <f t="shared" si="21"/>
        <v/>
      </c>
      <c r="AT29" s="14"/>
      <c r="AU29" s="14"/>
      <c r="AV29" s="14"/>
      <c r="AW29" s="14"/>
      <c r="AX29" s="29"/>
      <c r="AY29" s="29"/>
      <c r="AZ29" s="70">
        <f t="shared" si="35"/>
        <v>0</v>
      </c>
      <c r="BA29" s="70">
        <f t="shared" si="36"/>
        <v>0</v>
      </c>
      <c r="BB29" s="71" t="str">
        <f t="shared" si="37"/>
        <v/>
      </c>
      <c r="BC29" s="14"/>
      <c r="BD29" s="14"/>
      <c r="BE29" s="14"/>
      <c r="BF29" s="14"/>
      <c r="BG29" s="29"/>
      <c r="BH29" s="29"/>
      <c r="BI29" s="70">
        <f t="shared" si="24"/>
        <v>0</v>
      </c>
      <c r="BJ29" s="70">
        <f t="shared" si="25"/>
        <v>0</v>
      </c>
      <c r="BK29" s="71" t="str">
        <f t="shared" si="26"/>
        <v/>
      </c>
      <c r="BM29" s="14"/>
      <c r="BN29" s="29"/>
      <c r="BO29" s="29"/>
      <c r="BP29" s="29"/>
      <c r="BQ29" s="29"/>
      <c r="BR29" s="70">
        <f t="shared" si="27"/>
        <v>0</v>
      </c>
      <c r="BS29" s="70">
        <f t="shared" si="6"/>
        <v>0</v>
      </c>
      <c r="BT29" s="71" t="str">
        <f t="shared" si="28"/>
        <v/>
      </c>
      <c r="BU29" s="14"/>
      <c r="BV29" s="14"/>
      <c r="BW29" s="29"/>
      <c r="BX29" s="29"/>
      <c r="BY29" s="29"/>
      <c r="BZ29" s="29"/>
      <c r="CA29" s="70">
        <f t="shared" si="29"/>
        <v>0</v>
      </c>
      <c r="CB29" s="70">
        <f t="shared" si="7"/>
        <v>0</v>
      </c>
      <c r="CC29" s="71" t="str">
        <f t="shared" si="30"/>
        <v/>
      </c>
      <c r="CD29" s="14"/>
      <c r="CE29" s="29"/>
      <c r="CF29" s="29"/>
      <c r="CG29" s="29"/>
      <c r="CH29" s="10">
        <v>101023</v>
      </c>
      <c r="CI29" s="10">
        <v>4503</v>
      </c>
      <c r="CJ29" s="70">
        <f t="shared" si="31"/>
        <v>101023</v>
      </c>
      <c r="CK29" s="70">
        <f t="shared" si="8"/>
        <v>4503</v>
      </c>
      <c r="CL29" s="71">
        <f t="shared" si="32"/>
        <v>4.4574007899191276E-2</v>
      </c>
      <c r="CM29" s="29"/>
      <c r="CN29" s="14"/>
      <c r="CO29" s="14"/>
      <c r="CP29" s="29"/>
      <c r="CQ29" s="10">
        <v>94016</v>
      </c>
      <c r="CR29" s="10">
        <v>4264</v>
      </c>
      <c r="CS29" s="70">
        <f t="shared" si="33"/>
        <v>94016</v>
      </c>
      <c r="CT29" s="70">
        <f t="shared" si="9"/>
        <v>4264</v>
      </c>
      <c r="CU29" s="71">
        <f t="shared" si="34"/>
        <v>4.5353982300884957E-2</v>
      </c>
      <c r="CX29" s="29"/>
      <c r="CY29" s="29"/>
      <c r="CZ29" s="29"/>
      <c r="DA29" s="29"/>
      <c r="DB29" s="29"/>
      <c r="DC29" s="39"/>
      <c r="DD29" s="1"/>
      <c r="DE29" s="1"/>
      <c r="DG29" s="29"/>
      <c r="DH29" s="29"/>
      <c r="DI29" s="29"/>
      <c r="DJ29" s="29"/>
      <c r="DK29" s="29"/>
      <c r="DL29" s="29"/>
      <c r="DM29" s="29"/>
      <c r="DN29" s="29"/>
    </row>
    <row r="30" spans="1:118" ht="15" customHeight="1" x14ac:dyDescent="0.3">
      <c r="A30" s="14" t="s">
        <v>148</v>
      </c>
      <c r="B30" s="14"/>
      <c r="C30" s="1"/>
      <c r="D30" s="1"/>
      <c r="E30" s="14"/>
      <c r="F30" s="14"/>
      <c r="G30" s="29">
        <v>13728</v>
      </c>
      <c r="H30" s="29">
        <v>666</v>
      </c>
      <c r="I30" s="70">
        <f t="shared" si="10"/>
        <v>13728</v>
      </c>
      <c r="J30" s="70">
        <f t="shared" si="11"/>
        <v>666</v>
      </c>
      <c r="K30" s="71">
        <f t="shared" si="12"/>
        <v>4.8513986013986016E-2</v>
      </c>
      <c r="L30" s="14"/>
      <c r="M30" s="14"/>
      <c r="N30" s="14"/>
      <c r="O30" s="14"/>
      <c r="P30" s="29"/>
      <c r="Q30" s="29"/>
      <c r="R30" s="70">
        <f t="shared" si="13"/>
        <v>0</v>
      </c>
      <c r="S30" s="70">
        <f t="shared" si="1"/>
        <v>0</v>
      </c>
      <c r="T30" s="71" t="str">
        <f t="shared" si="14"/>
        <v/>
      </c>
      <c r="U30" s="14"/>
      <c r="V30" s="14"/>
      <c r="W30" s="29"/>
      <c r="X30" s="29"/>
      <c r="Y30" s="29"/>
      <c r="Z30" s="29"/>
      <c r="AA30" s="70">
        <f t="shared" si="15"/>
        <v>0</v>
      </c>
      <c r="AB30" s="70">
        <f t="shared" si="2"/>
        <v>0</v>
      </c>
      <c r="AC30" s="71" t="str">
        <f t="shared" si="16"/>
        <v/>
      </c>
      <c r="AD30" s="14"/>
      <c r="AE30" s="14"/>
      <c r="AF30" s="29"/>
      <c r="AG30" s="14"/>
      <c r="AH30" s="29"/>
      <c r="AI30" s="29"/>
      <c r="AJ30" s="70">
        <f t="shared" si="17"/>
        <v>0</v>
      </c>
      <c r="AK30" s="70">
        <f t="shared" si="3"/>
        <v>0</v>
      </c>
      <c r="AL30" s="71" t="str">
        <f t="shared" si="18"/>
        <v/>
      </c>
      <c r="AM30" s="14"/>
      <c r="AN30" s="14"/>
      <c r="AO30" s="14"/>
      <c r="AP30" s="14"/>
      <c r="AQ30" s="70">
        <f t="shared" si="19"/>
        <v>0</v>
      </c>
      <c r="AR30" s="70">
        <f t="shared" si="20"/>
        <v>0</v>
      </c>
      <c r="AS30" s="71" t="str">
        <f t="shared" si="21"/>
        <v/>
      </c>
      <c r="AT30" s="14"/>
      <c r="AU30" s="14"/>
      <c r="AV30" s="14"/>
      <c r="AW30" s="14"/>
      <c r="AX30" s="29"/>
      <c r="AY30" s="29"/>
      <c r="AZ30" s="70">
        <f t="shared" si="35"/>
        <v>0</v>
      </c>
      <c r="BA30" s="70">
        <f t="shared" si="36"/>
        <v>0</v>
      </c>
      <c r="BB30" s="71" t="str">
        <f t="shared" si="37"/>
        <v/>
      </c>
      <c r="BC30" s="14"/>
      <c r="BD30" s="14"/>
      <c r="BE30" s="14"/>
      <c r="BF30" s="14"/>
      <c r="BG30" s="29"/>
      <c r="BH30" s="29"/>
      <c r="BI30" s="70">
        <f t="shared" si="24"/>
        <v>0</v>
      </c>
      <c r="BJ30" s="70">
        <f t="shared" si="25"/>
        <v>0</v>
      </c>
      <c r="BK30" s="71" t="str">
        <f t="shared" si="26"/>
        <v/>
      </c>
      <c r="BM30" s="14"/>
      <c r="BN30" s="29"/>
      <c r="BO30" s="29"/>
      <c r="BP30" s="29"/>
      <c r="BQ30" s="29"/>
      <c r="BR30" s="70">
        <f t="shared" si="27"/>
        <v>0</v>
      </c>
      <c r="BS30" s="70">
        <f t="shared" si="6"/>
        <v>0</v>
      </c>
      <c r="BT30" s="71" t="str">
        <f t="shared" si="28"/>
        <v/>
      </c>
      <c r="BU30" s="14"/>
      <c r="BV30" s="14"/>
      <c r="BW30" s="29"/>
      <c r="BX30" s="29"/>
      <c r="BY30" s="29"/>
      <c r="BZ30" s="29"/>
      <c r="CA30" s="70">
        <f t="shared" si="29"/>
        <v>0</v>
      </c>
      <c r="CB30" s="70">
        <f t="shared" si="7"/>
        <v>0</v>
      </c>
      <c r="CC30" s="71" t="str">
        <f t="shared" si="30"/>
        <v/>
      </c>
      <c r="CD30" s="14"/>
      <c r="CE30" s="29"/>
      <c r="CF30" s="29"/>
      <c r="CG30" s="29"/>
      <c r="CH30" s="10"/>
      <c r="CI30" s="10"/>
      <c r="CJ30" s="70">
        <f t="shared" si="31"/>
        <v>0</v>
      </c>
      <c r="CK30" s="70">
        <f t="shared" si="8"/>
        <v>0</v>
      </c>
      <c r="CL30" s="71" t="str">
        <f t="shared" si="32"/>
        <v/>
      </c>
      <c r="CM30" s="29"/>
      <c r="CN30" s="14"/>
      <c r="CO30" s="14"/>
      <c r="CP30" s="29"/>
      <c r="CQ30" s="10"/>
      <c r="CR30" s="10"/>
      <c r="CS30" s="70">
        <f t="shared" si="33"/>
        <v>0</v>
      </c>
      <c r="CT30" s="70">
        <f t="shared" si="9"/>
        <v>0</v>
      </c>
      <c r="CU30" s="71" t="str">
        <f t="shared" si="34"/>
        <v/>
      </c>
      <c r="CX30" s="29"/>
      <c r="CY30" s="29"/>
      <c r="CZ30" s="29"/>
      <c r="DA30" s="29"/>
      <c r="DB30" s="29"/>
      <c r="DC30" s="39"/>
      <c r="DD30" s="1"/>
      <c r="DE30" s="1"/>
      <c r="DG30" s="29"/>
      <c r="DH30" s="29"/>
      <c r="DI30" s="29"/>
      <c r="DJ30" s="29"/>
      <c r="DK30" s="29"/>
      <c r="DL30" s="29"/>
      <c r="DM30" s="29"/>
      <c r="DN30" s="29"/>
    </row>
    <row r="31" spans="1:118" ht="15" customHeight="1" x14ac:dyDescent="0.3">
      <c r="A31" s="14" t="s">
        <v>74</v>
      </c>
      <c r="B31" s="14" t="s">
        <v>63</v>
      </c>
      <c r="C31" s="1"/>
      <c r="D31" s="1"/>
      <c r="E31" s="14"/>
      <c r="F31" s="14"/>
      <c r="G31" s="29">
        <v>10510</v>
      </c>
      <c r="H31" s="29">
        <v>183</v>
      </c>
      <c r="I31" s="70">
        <f t="shared" si="10"/>
        <v>10510</v>
      </c>
      <c r="J31" s="70">
        <f t="shared" si="11"/>
        <v>183</v>
      </c>
      <c r="K31" s="71">
        <f t="shared" si="12"/>
        <v>1.7411988582302571E-2</v>
      </c>
      <c r="L31" s="14"/>
      <c r="M31" s="14"/>
      <c r="N31" s="14"/>
      <c r="O31" s="14"/>
      <c r="P31" s="29">
        <v>7345</v>
      </c>
      <c r="Q31" s="29">
        <v>236</v>
      </c>
      <c r="R31" s="70">
        <f t="shared" si="13"/>
        <v>7345</v>
      </c>
      <c r="S31" s="70">
        <f t="shared" si="1"/>
        <v>236</v>
      </c>
      <c r="T31" s="71">
        <f t="shared" si="14"/>
        <v>3.2130701157249829E-2</v>
      </c>
      <c r="U31" s="14"/>
      <c r="V31" s="14"/>
      <c r="Y31" s="29">
        <v>6571</v>
      </c>
      <c r="Z31" s="29">
        <v>135</v>
      </c>
      <c r="AA31" s="70">
        <f t="shared" si="15"/>
        <v>6571</v>
      </c>
      <c r="AB31" s="70">
        <f t="shared" si="2"/>
        <v>135</v>
      </c>
      <c r="AC31" s="71">
        <f t="shared" si="16"/>
        <v>2.05448181403135E-2</v>
      </c>
      <c r="AD31" s="14"/>
      <c r="AE31" s="14"/>
      <c r="AG31" s="14"/>
      <c r="AH31" s="29"/>
      <c r="AI31" s="29"/>
      <c r="AJ31" s="70">
        <f t="shared" si="17"/>
        <v>0</v>
      </c>
      <c r="AK31" s="70">
        <f t="shared" si="3"/>
        <v>0</v>
      </c>
      <c r="AL31" s="71" t="str">
        <f t="shared" si="18"/>
        <v/>
      </c>
      <c r="AM31" s="14"/>
      <c r="AN31" s="14"/>
      <c r="AO31" s="14"/>
      <c r="AP31" s="14"/>
      <c r="AQ31" s="70">
        <f t="shared" si="19"/>
        <v>0</v>
      </c>
      <c r="AR31" s="70">
        <f t="shared" si="20"/>
        <v>0</v>
      </c>
      <c r="AS31" s="71" t="str">
        <f t="shared" si="21"/>
        <v/>
      </c>
      <c r="AT31" s="14"/>
      <c r="AU31" s="14"/>
      <c r="AV31" s="14"/>
      <c r="AW31" s="14"/>
      <c r="AX31" s="29">
        <v>27735</v>
      </c>
      <c r="AY31" s="29">
        <v>987</v>
      </c>
      <c r="AZ31" s="70">
        <f t="shared" si="35"/>
        <v>27735</v>
      </c>
      <c r="BA31" s="70">
        <f t="shared" si="36"/>
        <v>987</v>
      </c>
      <c r="BB31" s="71">
        <f t="shared" si="37"/>
        <v>3.5586803677663599E-2</v>
      </c>
      <c r="BC31" s="14"/>
      <c r="BD31" s="14"/>
      <c r="BE31" s="14"/>
      <c r="BF31" s="14"/>
      <c r="BG31" s="29">
        <v>29042</v>
      </c>
      <c r="BH31" s="29">
        <v>994</v>
      </c>
      <c r="BI31" s="70">
        <f t="shared" si="24"/>
        <v>29042</v>
      </c>
      <c r="BJ31" s="70">
        <f t="shared" si="25"/>
        <v>994</v>
      </c>
      <c r="BK31" s="71">
        <f t="shared" si="26"/>
        <v>3.4226292955030643E-2</v>
      </c>
      <c r="BM31" s="14"/>
      <c r="BN31" s="29"/>
      <c r="BO31" s="29"/>
      <c r="BP31" s="29">
        <v>28741</v>
      </c>
      <c r="BQ31" s="29">
        <v>880</v>
      </c>
      <c r="BR31" s="70">
        <f t="shared" si="27"/>
        <v>28741</v>
      </c>
      <c r="BS31" s="70">
        <f t="shared" si="6"/>
        <v>880</v>
      </c>
      <c r="BT31" s="71">
        <f t="shared" si="28"/>
        <v>3.0618280505201628E-2</v>
      </c>
      <c r="BU31" s="14"/>
      <c r="BV31" s="14"/>
      <c r="BW31" s="29"/>
      <c r="BX31" s="29"/>
      <c r="BY31" s="29"/>
      <c r="BZ31" s="29"/>
      <c r="CA31" s="70">
        <f t="shared" si="29"/>
        <v>0</v>
      </c>
      <c r="CB31" s="70">
        <f t="shared" si="7"/>
        <v>0</v>
      </c>
      <c r="CC31" s="71" t="str">
        <f t="shared" si="30"/>
        <v/>
      </c>
      <c r="CD31" s="14"/>
      <c r="CE31" s="29"/>
      <c r="CF31" s="29"/>
      <c r="CG31" s="29"/>
      <c r="CH31" s="10">
        <v>206401</v>
      </c>
      <c r="CI31" s="10">
        <v>6256</v>
      </c>
      <c r="CJ31" s="70">
        <f t="shared" si="31"/>
        <v>206401</v>
      </c>
      <c r="CK31" s="70">
        <f t="shared" si="8"/>
        <v>6256</v>
      </c>
      <c r="CL31" s="71">
        <f t="shared" si="32"/>
        <v>3.0309930668940558E-2</v>
      </c>
      <c r="CM31" s="29"/>
      <c r="CN31" s="14"/>
      <c r="CO31" s="14"/>
      <c r="CP31" s="29"/>
      <c r="CQ31" s="10">
        <v>245596</v>
      </c>
      <c r="CR31" s="10">
        <v>6853</v>
      </c>
      <c r="CS31" s="70">
        <f t="shared" si="33"/>
        <v>245596</v>
      </c>
      <c r="CT31" s="70">
        <f t="shared" si="9"/>
        <v>6853</v>
      </c>
      <c r="CU31" s="71">
        <f t="shared" si="34"/>
        <v>2.7903548917734815E-2</v>
      </c>
      <c r="CX31" s="29"/>
      <c r="CY31" s="29"/>
      <c r="CZ31" s="29"/>
      <c r="DA31" s="29"/>
      <c r="DB31" s="29"/>
      <c r="DC31" s="39"/>
      <c r="DD31" s="1"/>
      <c r="DE31" s="1"/>
      <c r="DG31" s="29"/>
      <c r="DH31" s="29"/>
      <c r="DI31" s="29"/>
      <c r="DJ31" s="29"/>
      <c r="DK31" s="29"/>
      <c r="DL31" s="29"/>
      <c r="DM31" s="29"/>
      <c r="DN31" s="29"/>
    </row>
    <row r="32" spans="1:118" ht="15" customHeight="1" x14ac:dyDescent="0.3">
      <c r="A32" s="14" t="s">
        <v>11</v>
      </c>
      <c r="B32" s="14" t="s">
        <v>63</v>
      </c>
      <c r="C32" s="1"/>
      <c r="D32" s="1"/>
      <c r="E32" s="14"/>
      <c r="F32" s="14"/>
      <c r="G32" s="29">
        <v>4400</v>
      </c>
      <c r="H32" s="29">
        <v>79</v>
      </c>
      <c r="I32" s="70">
        <f t="shared" si="10"/>
        <v>4400</v>
      </c>
      <c r="J32" s="70">
        <f t="shared" si="11"/>
        <v>79</v>
      </c>
      <c r="K32" s="71">
        <f t="shared" si="12"/>
        <v>1.7954545454545456E-2</v>
      </c>
      <c r="L32" s="14"/>
      <c r="M32" s="14"/>
      <c r="N32" s="14"/>
      <c r="O32" s="14"/>
      <c r="P32" s="29"/>
      <c r="Q32" s="29"/>
      <c r="R32" s="70">
        <f t="shared" si="13"/>
        <v>0</v>
      </c>
      <c r="S32" s="70">
        <f t="shared" si="1"/>
        <v>0</v>
      </c>
      <c r="T32" s="71" t="str">
        <f t="shared" si="14"/>
        <v/>
      </c>
      <c r="U32" s="14"/>
      <c r="V32" s="14"/>
      <c r="W32" s="29"/>
      <c r="X32" s="29"/>
      <c r="Y32" s="29"/>
      <c r="Z32" s="29"/>
      <c r="AA32" s="70">
        <f t="shared" si="15"/>
        <v>0</v>
      </c>
      <c r="AB32" s="70">
        <f t="shared" si="2"/>
        <v>0</v>
      </c>
      <c r="AC32" s="71" t="str">
        <f t="shared" si="16"/>
        <v/>
      </c>
      <c r="AD32" s="14"/>
      <c r="AE32" s="14"/>
      <c r="AF32" s="29"/>
      <c r="AG32" s="14"/>
      <c r="AH32" s="29"/>
      <c r="AI32" s="29"/>
      <c r="AJ32" s="70">
        <f t="shared" si="17"/>
        <v>0</v>
      </c>
      <c r="AK32" s="70">
        <f t="shared" si="3"/>
        <v>0</v>
      </c>
      <c r="AL32" s="71" t="str">
        <f t="shared" si="18"/>
        <v/>
      </c>
      <c r="AM32" s="14"/>
      <c r="AN32" s="14"/>
      <c r="AO32" s="14"/>
      <c r="AP32" s="14"/>
      <c r="AQ32" s="70">
        <f t="shared" si="19"/>
        <v>0</v>
      </c>
      <c r="AR32" s="70">
        <f t="shared" si="20"/>
        <v>0</v>
      </c>
      <c r="AS32" s="71" t="str">
        <f t="shared" si="21"/>
        <v/>
      </c>
      <c r="AT32" s="14"/>
      <c r="AU32" s="14"/>
      <c r="AV32" s="14"/>
      <c r="AW32" s="14"/>
      <c r="AX32" s="29">
        <v>18141</v>
      </c>
      <c r="AY32" s="29">
        <v>257</v>
      </c>
      <c r="AZ32" s="70">
        <f t="shared" si="35"/>
        <v>18141</v>
      </c>
      <c r="BA32" s="70">
        <f t="shared" si="36"/>
        <v>257</v>
      </c>
      <c r="BB32" s="71">
        <f t="shared" si="37"/>
        <v>1.416680447604873E-2</v>
      </c>
      <c r="BC32" s="14"/>
      <c r="BD32" s="14"/>
      <c r="BE32" s="14"/>
      <c r="BF32" s="14"/>
      <c r="BG32" s="29">
        <v>13832</v>
      </c>
      <c r="BH32" s="29">
        <v>207</v>
      </c>
      <c r="BI32" s="70">
        <f t="shared" si="24"/>
        <v>13832</v>
      </c>
      <c r="BJ32" s="70">
        <f t="shared" si="25"/>
        <v>207</v>
      </c>
      <c r="BK32" s="71">
        <f t="shared" si="26"/>
        <v>1.4965297860034702E-2</v>
      </c>
      <c r="BM32" s="14"/>
      <c r="BN32" s="29"/>
      <c r="BO32" s="29"/>
      <c r="BP32" s="29">
        <v>12722</v>
      </c>
      <c r="BQ32" s="29">
        <v>210</v>
      </c>
      <c r="BR32" s="70">
        <f t="shared" si="27"/>
        <v>12722</v>
      </c>
      <c r="BS32" s="70">
        <f t="shared" si="6"/>
        <v>210</v>
      </c>
      <c r="BT32" s="71">
        <f t="shared" si="28"/>
        <v>1.6506838547398209E-2</v>
      </c>
      <c r="BU32" s="14"/>
      <c r="BV32" s="14"/>
      <c r="BW32" s="29"/>
      <c r="BX32" s="29"/>
      <c r="BY32" s="29">
        <v>56559</v>
      </c>
      <c r="BZ32" s="29">
        <v>544</v>
      </c>
      <c r="CA32" s="70">
        <f t="shared" si="29"/>
        <v>56559</v>
      </c>
      <c r="CB32" s="70">
        <f t="shared" si="7"/>
        <v>544</v>
      </c>
      <c r="CC32" s="71">
        <f t="shared" si="30"/>
        <v>9.6182747219717458E-3</v>
      </c>
      <c r="CD32" s="14"/>
      <c r="CE32" s="29"/>
      <c r="CF32" s="29"/>
      <c r="CG32" s="29"/>
      <c r="CH32" s="10">
        <v>84812</v>
      </c>
      <c r="CI32" s="10">
        <v>3403</v>
      </c>
      <c r="CJ32" s="70">
        <f t="shared" si="31"/>
        <v>84812</v>
      </c>
      <c r="CK32" s="70">
        <f t="shared" si="8"/>
        <v>3403</v>
      </c>
      <c r="CL32" s="71">
        <f t="shared" si="32"/>
        <v>4.0124039051077677E-2</v>
      </c>
      <c r="CM32" s="29"/>
      <c r="CN32" s="14"/>
      <c r="CO32" s="14"/>
      <c r="CP32" s="29"/>
      <c r="CQ32" s="10">
        <v>25844</v>
      </c>
      <c r="CR32" s="10">
        <v>445</v>
      </c>
      <c r="CS32" s="70">
        <f t="shared" si="33"/>
        <v>25844</v>
      </c>
      <c r="CT32" s="70">
        <f t="shared" si="9"/>
        <v>445</v>
      </c>
      <c r="CU32" s="71">
        <f t="shared" si="34"/>
        <v>1.7218696796161583E-2</v>
      </c>
      <c r="CX32" s="29"/>
      <c r="CY32" s="29"/>
      <c r="CZ32" s="29"/>
      <c r="DA32" s="29"/>
      <c r="DB32" s="29"/>
      <c r="DC32" s="37"/>
      <c r="DG32" s="29"/>
      <c r="DH32" s="29"/>
      <c r="DI32" s="29"/>
      <c r="DJ32" s="29"/>
      <c r="DK32" s="29"/>
      <c r="DL32" s="29"/>
      <c r="DM32" s="29"/>
      <c r="DN32" s="29"/>
    </row>
    <row r="33" spans="1:118" ht="15" customHeight="1" x14ac:dyDescent="0.3">
      <c r="A33" s="14" t="s">
        <v>34</v>
      </c>
      <c r="B33" s="14" t="s">
        <v>63</v>
      </c>
      <c r="C33" s="1"/>
      <c r="D33" s="1"/>
      <c r="E33" s="14"/>
      <c r="F33" s="14"/>
      <c r="G33" s="29">
        <v>4056</v>
      </c>
      <c r="H33" s="29">
        <v>52</v>
      </c>
      <c r="I33" s="70">
        <f t="shared" si="10"/>
        <v>4056</v>
      </c>
      <c r="J33" s="70">
        <f t="shared" si="11"/>
        <v>52</v>
      </c>
      <c r="K33" s="71">
        <f t="shared" si="12"/>
        <v>1.282051282051282E-2</v>
      </c>
      <c r="L33" s="14"/>
      <c r="M33" s="14"/>
      <c r="N33" s="14"/>
      <c r="O33" s="14"/>
      <c r="P33" s="29"/>
      <c r="Q33" s="29"/>
      <c r="R33" s="70">
        <f t="shared" si="13"/>
        <v>0</v>
      </c>
      <c r="S33" s="70">
        <f t="shared" si="1"/>
        <v>0</v>
      </c>
      <c r="T33" s="71" t="str">
        <f t="shared" si="14"/>
        <v/>
      </c>
      <c r="U33" s="14"/>
      <c r="V33" s="14"/>
      <c r="Y33" s="29"/>
      <c r="Z33" s="29"/>
      <c r="AA33" s="70">
        <f t="shared" si="15"/>
        <v>0</v>
      </c>
      <c r="AB33" s="70">
        <f t="shared" si="2"/>
        <v>0</v>
      </c>
      <c r="AC33" s="71" t="str">
        <f t="shared" si="16"/>
        <v/>
      </c>
      <c r="AD33" s="14"/>
      <c r="AE33" s="14"/>
      <c r="AG33" s="14"/>
      <c r="AH33" s="29"/>
      <c r="AI33" s="29"/>
      <c r="AJ33" s="70">
        <f t="shared" si="17"/>
        <v>0</v>
      </c>
      <c r="AK33" s="70">
        <f t="shared" si="3"/>
        <v>0</v>
      </c>
      <c r="AL33" s="71" t="str">
        <f t="shared" si="18"/>
        <v/>
      </c>
      <c r="AM33" s="14"/>
      <c r="AN33" s="14"/>
      <c r="AO33" s="14"/>
      <c r="AP33" s="14"/>
      <c r="AQ33" s="70">
        <f t="shared" si="19"/>
        <v>0</v>
      </c>
      <c r="AR33" s="70">
        <f t="shared" si="20"/>
        <v>0</v>
      </c>
      <c r="AS33" s="71" t="str">
        <f t="shared" si="21"/>
        <v/>
      </c>
      <c r="AT33" s="14"/>
      <c r="AU33" s="14"/>
      <c r="AV33" s="14"/>
      <c r="AW33" s="14"/>
      <c r="AX33" s="29">
        <v>13416</v>
      </c>
      <c r="AY33" s="29">
        <v>166</v>
      </c>
      <c r="AZ33" s="70">
        <f t="shared" si="35"/>
        <v>13416</v>
      </c>
      <c r="BA33" s="70">
        <f t="shared" si="36"/>
        <v>166</v>
      </c>
      <c r="BB33" s="71">
        <f t="shared" si="37"/>
        <v>1.2373285629099583E-2</v>
      </c>
      <c r="BC33" s="14"/>
      <c r="BD33" s="14"/>
      <c r="BE33" s="14"/>
      <c r="BF33" s="14"/>
      <c r="BG33" s="29">
        <v>5740</v>
      </c>
      <c r="BH33" s="29">
        <v>89</v>
      </c>
      <c r="BI33" s="70">
        <f t="shared" si="24"/>
        <v>5740</v>
      </c>
      <c r="BJ33" s="70">
        <f t="shared" si="25"/>
        <v>89</v>
      </c>
      <c r="BK33" s="71">
        <f t="shared" si="26"/>
        <v>1.5505226480836238E-2</v>
      </c>
      <c r="BM33" s="14"/>
      <c r="BN33" s="29"/>
      <c r="BO33" s="29"/>
      <c r="BP33" s="29">
        <v>7305</v>
      </c>
      <c r="BQ33" s="29">
        <v>107</v>
      </c>
      <c r="BR33" s="70">
        <f t="shared" si="27"/>
        <v>7305</v>
      </c>
      <c r="BS33" s="70">
        <f t="shared" si="6"/>
        <v>107</v>
      </c>
      <c r="BT33" s="71">
        <f t="shared" si="28"/>
        <v>1.4647501711156741E-2</v>
      </c>
      <c r="BU33" s="14"/>
      <c r="BV33" s="14"/>
      <c r="BW33" s="29"/>
      <c r="BX33" s="29"/>
      <c r="BY33" s="29">
        <v>8177</v>
      </c>
      <c r="BZ33" s="29">
        <v>146</v>
      </c>
      <c r="CA33" s="70">
        <f t="shared" si="29"/>
        <v>8177</v>
      </c>
      <c r="CB33" s="70">
        <f t="shared" si="7"/>
        <v>146</v>
      </c>
      <c r="CC33" s="71">
        <f t="shared" si="30"/>
        <v>1.7854959031429619E-2</v>
      </c>
      <c r="CD33" s="14"/>
      <c r="CE33" s="29"/>
      <c r="CF33" s="29"/>
      <c r="CG33" s="29"/>
      <c r="CH33" s="10">
        <v>26520</v>
      </c>
      <c r="CI33" s="10">
        <v>455</v>
      </c>
      <c r="CJ33" s="70">
        <f t="shared" si="31"/>
        <v>26520</v>
      </c>
      <c r="CK33" s="70">
        <f t="shared" si="8"/>
        <v>455</v>
      </c>
      <c r="CL33" s="71">
        <f t="shared" si="32"/>
        <v>1.7156862745098041E-2</v>
      </c>
      <c r="CM33" s="29"/>
      <c r="CN33" s="14"/>
      <c r="CO33" s="14"/>
      <c r="CP33" s="29"/>
      <c r="CQ33" s="10">
        <v>10543</v>
      </c>
      <c r="CR33" s="10">
        <v>160</v>
      </c>
      <c r="CS33" s="70">
        <f t="shared" si="33"/>
        <v>10543</v>
      </c>
      <c r="CT33" s="70">
        <f t="shared" si="9"/>
        <v>160</v>
      </c>
      <c r="CU33" s="71">
        <f t="shared" si="34"/>
        <v>1.5175946125391256E-2</v>
      </c>
      <c r="CX33" s="29"/>
      <c r="CY33" s="29"/>
      <c r="CZ33" s="29"/>
      <c r="DA33" s="29"/>
      <c r="DB33" s="29"/>
      <c r="DG33" s="29"/>
      <c r="DH33" s="29"/>
      <c r="DI33" s="29"/>
      <c r="DJ33" s="29"/>
      <c r="DK33" s="29"/>
      <c r="DL33" s="29"/>
      <c r="DM33" s="29"/>
      <c r="DN33" s="29"/>
    </row>
    <row r="34" spans="1:118" ht="15" x14ac:dyDescent="0.3">
      <c r="A34" s="14" t="s">
        <v>70</v>
      </c>
      <c r="B34" s="14" t="s">
        <v>63</v>
      </c>
      <c r="C34" s="1"/>
      <c r="D34" s="1"/>
      <c r="E34" s="14"/>
      <c r="F34" s="14"/>
      <c r="G34" s="29">
        <v>17342</v>
      </c>
      <c r="H34" s="29">
        <v>434</v>
      </c>
      <c r="I34" s="70">
        <f t="shared" si="10"/>
        <v>17342</v>
      </c>
      <c r="J34" s="70">
        <f t="shared" si="11"/>
        <v>434</v>
      </c>
      <c r="K34" s="71">
        <f t="shared" si="12"/>
        <v>2.5025948564179449E-2</v>
      </c>
      <c r="L34" s="14"/>
      <c r="M34" s="14"/>
      <c r="N34" s="14"/>
      <c r="O34" s="14"/>
      <c r="P34" s="29"/>
      <c r="Q34" s="29"/>
      <c r="R34" s="70">
        <f t="shared" si="13"/>
        <v>0</v>
      </c>
      <c r="S34" s="70">
        <f t="shared" si="1"/>
        <v>0</v>
      </c>
      <c r="T34" s="71" t="str">
        <f t="shared" si="14"/>
        <v/>
      </c>
      <c r="U34" s="14"/>
      <c r="V34" s="14"/>
      <c r="W34" s="29"/>
      <c r="X34" s="29"/>
      <c r="Y34" s="29">
        <v>7166</v>
      </c>
      <c r="Z34" s="29">
        <v>450</v>
      </c>
      <c r="AA34" s="70">
        <f t="shared" si="15"/>
        <v>7166</v>
      </c>
      <c r="AB34" s="70">
        <f t="shared" si="2"/>
        <v>450</v>
      </c>
      <c r="AC34" s="71">
        <f t="shared" si="16"/>
        <v>6.2796539212950045E-2</v>
      </c>
      <c r="AD34" s="14"/>
      <c r="AE34" s="14"/>
      <c r="AF34" s="29"/>
      <c r="AG34" s="14"/>
      <c r="AH34" s="29">
        <v>15132</v>
      </c>
      <c r="AI34" s="29">
        <v>850</v>
      </c>
      <c r="AJ34" s="70">
        <f t="shared" si="17"/>
        <v>15132</v>
      </c>
      <c r="AK34" s="70">
        <f t="shared" si="3"/>
        <v>850</v>
      </c>
      <c r="AL34" s="71">
        <f t="shared" si="18"/>
        <v>5.6172349986782978E-2</v>
      </c>
      <c r="AM34" s="14"/>
      <c r="AN34" s="14"/>
      <c r="AO34" s="14"/>
      <c r="AP34" s="14"/>
      <c r="AQ34" s="70">
        <f t="shared" si="19"/>
        <v>0</v>
      </c>
      <c r="AR34" s="70">
        <f t="shared" si="20"/>
        <v>0</v>
      </c>
      <c r="AS34" s="71" t="str">
        <f t="shared" si="21"/>
        <v/>
      </c>
      <c r="AT34" s="14"/>
      <c r="AU34" s="14"/>
      <c r="AV34" s="14"/>
      <c r="AW34" s="14"/>
      <c r="AX34" s="29">
        <v>176676</v>
      </c>
      <c r="AY34" s="29">
        <v>13707</v>
      </c>
      <c r="AZ34" s="70">
        <f t="shared" si="35"/>
        <v>176676</v>
      </c>
      <c r="BA34" s="70">
        <f t="shared" si="36"/>
        <v>13707</v>
      </c>
      <c r="BB34" s="71">
        <f t="shared" si="37"/>
        <v>7.7582693744481429E-2</v>
      </c>
      <c r="BC34" s="14"/>
      <c r="BD34" s="14"/>
      <c r="BE34" s="14"/>
      <c r="BF34" s="14"/>
      <c r="BG34" s="29">
        <v>246044</v>
      </c>
      <c r="BH34" s="29">
        <v>16191</v>
      </c>
      <c r="BI34" s="70">
        <f t="shared" si="24"/>
        <v>246044</v>
      </c>
      <c r="BJ34" s="70">
        <f t="shared" si="25"/>
        <v>16191</v>
      </c>
      <c r="BK34" s="71">
        <f t="shared" si="26"/>
        <v>6.5805303116515751E-2</v>
      </c>
      <c r="BM34" s="14"/>
      <c r="BN34" s="29"/>
      <c r="BO34" s="29"/>
      <c r="BP34" s="29">
        <v>343124</v>
      </c>
      <c r="BQ34" s="29">
        <v>32351</v>
      </c>
      <c r="BR34" s="70">
        <f t="shared" si="27"/>
        <v>343124</v>
      </c>
      <c r="BS34" s="70">
        <f t="shared" si="6"/>
        <v>32351</v>
      </c>
      <c r="BT34" s="71">
        <f t="shared" si="28"/>
        <v>9.428369918746575E-2</v>
      </c>
      <c r="BU34" s="14"/>
      <c r="BV34" s="14"/>
      <c r="BW34" s="29"/>
      <c r="BX34" s="29"/>
      <c r="BY34" s="29">
        <v>183677</v>
      </c>
      <c r="BZ34" s="29">
        <v>12058</v>
      </c>
      <c r="CA34" s="70">
        <f t="shared" si="29"/>
        <v>183677</v>
      </c>
      <c r="CB34" s="70">
        <f t="shared" si="7"/>
        <v>12058</v>
      </c>
      <c r="CC34" s="71">
        <f t="shared" si="30"/>
        <v>6.5647849213565118E-2</v>
      </c>
      <c r="CD34" s="14"/>
      <c r="CE34" s="29"/>
      <c r="CF34" s="29"/>
      <c r="CG34" s="29"/>
      <c r="CH34" s="10">
        <v>208377</v>
      </c>
      <c r="CI34" s="10">
        <v>15225</v>
      </c>
      <c r="CJ34" s="70">
        <f t="shared" si="31"/>
        <v>208377</v>
      </c>
      <c r="CK34" s="70">
        <f t="shared" si="8"/>
        <v>15225</v>
      </c>
      <c r="CL34" s="71">
        <f t="shared" si="32"/>
        <v>7.3064685641889462E-2</v>
      </c>
      <c r="CM34" s="29"/>
      <c r="CN34" s="14"/>
      <c r="CO34" s="14"/>
      <c r="CP34" s="29"/>
      <c r="CQ34" s="10">
        <v>392249</v>
      </c>
      <c r="CR34" s="10">
        <v>30970</v>
      </c>
      <c r="CS34" s="70">
        <f t="shared" si="33"/>
        <v>392249</v>
      </c>
      <c r="CT34" s="70">
        <f t="shared" si="9"/>
        <v>30970</v>
      </c>
      <c r="CU34" s="71">
        <f t="shared" si="34"/>
        <v>7.8954949534606841E-2</v>
      </c>
      <c r="CX34" s="29"/>
      <c r="CY34" s="29"/>
      <c r="CZ34" s="29"/>
      <c r="DA34" s="29"/>
      <c r="DB34" s="29"/>
      <c r="DI34" s="29"/>
      <c r="DJ34" s="29"/>
      <c r="DK34" s="29"/>
      <c r="DL34" s="29"/>
      <c r="DM34" s="29"/>
      <c r="DN34" s="29"/>
    </row>
    <row r="35" spans="1:118" ht="15" customHeight="1" x14ac:dyDescent="0.3">
      <c r="A35" s="14" t="s">
        <v>75</v>
      </c>
      <c r="B35" s="14" t="s">
        <v>63</v>
      </c>
      <c r="C35" s="1"/>
      <c r="D35" s="1"/>
      <c r="E35" s="14"/>
      <c r="F35" s="14"/>
      <c r="G35" s="29">
        <v>2600</v>
      </c>
      <c r="H35" s="29">
        <v>101</v>
      </c>
      <c r="I35" s="70">
        <f t="shared" si="10"/>
        <v>2600</v>
      </c>
      <c r="J35" s="70">
        <f t="shared" si="11"/>
        <v>101</v>
      </c>
      <c r="K35" s="71">
        <f t="shared" si="12"/>
        <v>3.8846153846153843E-2</v>
      </c>
      <c r="L35" s="14"/>
      <c r="M35" s="14"/>
      <c r="N35" s="14"/>
      <c r="O35" s="14"/>
      <c r="P35" s="29">
        <v>6500</v>
      </c>
      <c r="Q35" s="29">
        <v>818</v>
      </c>
      <c r="R35" s="70">
        <f t="shared" si="13"/>
        <v>6500</v>
      </c>
      <c r="S35" s="70">
        <f t="shared" si="1"/>
        <v>818</v>
      </c>
      <c r="T35" s="71">
        <f t="shared" si="14"/>
        <v>0.12584615384615386</v>
      </c>
      <c r="U35" s="14"/>
      <c r="V35" s="14"/>
      <c r="Y35" s="29">
        <v>910</v>
      </c>
      <c r="Z35" s="29">
        <v>63</v>
      </c>
      <c r="AA35" s="70">
        <f t="shared" si="15"/>
        <v>910</v>
      </c>
      <c r="AB35" s="70">
        <f t="shared" si="2"/>
        <v>63</v>
      </c>
      <c r="AC35" s="71">
        <f t="shared" si="16"/>
        <v>6.9230769230769235E-2</v>
      </c>
      <c r="AD35" s="14"/>
      <c r="AE35" s="14"/>
      <c r="AG35" s="14"/>
      <c r="AH35" s="29">
        <v>325</v>
      </c>
      <c r="AI35" s="29">
        <v>30</v>
      </c>
      <c r="AJ35" s="70">
        <f t="shared" si="17"/>
        <v>325</v>
      </c>
      <c r="AK35" s="70">
        <f t="shared" si="3"/>
        <v>30</v>
      </c>
      <c r="AL35" s="71">
        <f t="shared" si="18"/>
        <v>9.2307692307692313E-2</v>
      </c>
      <c r="AM35" s="14"/>
      <c r="AN35" s="14"/>
      <c r="AO35" s="14"/>
      <c r="AP35" s="14"/>
      <c r="AQ35" s="70">
        <f t="shared" si="19"/>
        <v>0</v>
      </c>
      <c r="AR35" s="70">
        <f t="shared" si="20"/>
        <v>0</v>
      </c>
      <c r="AS35" s="71" t="str">
        <f t="shared" si="21"/>
        <v/>
      </c>
      <c r="AT35" s="14"/>
      <c r="AU35" s="14"/>
      <c r="AV35" s="14"/>
      <c r="AW35" s="14"/>
      <c r="AX35" s="29">
        <v>1742</v>
      </c>
      <c r="AY35" s="29">
        <v>75</v>
      </c>
      <c r="AZ35" s="70">
        <f t="shared" si="35"/>
        <v>1742</v>
      </c>
      <c r="BA35" s="70">
        <f t="shared" si="36"/>
        <v>75</v>
      </c>
      <c r="BB35" s="71">
        <f t="shared" si="37"/>
        <v>4.3053960964408729E-2</v>
      </c>
      <c r="BC35" s="14"/>
      <c r="BD35" s="14"/>
      <c r="BE35" s="14"/>
      <c r="BF35" s="14"/>
      <c r="BG35" s="29">
        <v>18902</v>
      </c>
      <c r="BH35" s="29">
        <v>869</v>
      </c>
      <c r="BI35" s="70">
        <f t="shared" si="24"/>
        <v>18902</v>
      </c>
      <c r="BJ35" s="70">
        <f t="shared" si="25"/>
        <v>869</v>
      </c>
      <c r="BK35" s="71">
        <f t="shared" si="26"/>
        <v>4.5973971008358906E-2</v>
      </c>
      <c r="BM35" s="14"/>
      <c r="BN35" s="29"/>
      <c r="BO35" s="29"/>
      <c r="BP35" s="29">
        <v>26520</v>
      </c>
      <c r="BQ35" s="29">
        <v>1449</v>
      </c>
      <c r="BR35" s="70">
        <f t="shared" si="27"/>
        <v>26520</v>
      </c>
      <c r="BS35" s="70">
        <f t="shared" si="6"/>
        <v>1449</v>
      </c>
      <c r="BT35" s="71">
        <f t="shared" si="28"/>
        <v>5.4638009049773756E-2</v>
      </c>
      <c r="BU35" s="14"/>
      <c r="BV35" s="14"/>
      <c r="BW35" s="29"/>
      <c r="BX35" s="29"/>
      <c r="BY35" s="29">
        <v>81646</v>
      </c>
      <c r="BZ35" s="29">
        <v>3668</v>
      </c>
      <c r="CA35" s="70">
        <f t="shared" si="29"/>
        <v>81646</v>
      </c>
      <c r="CB35" s="70">
        <f t="shared" si="7"/>
        <v>3668</v>
      </c>
      <c r="CC35" s="71">
        <f t="shared" si="30"/>
        <v>4.4925654655463831E-2</v>
      </c>
      <c r="CD35" s="14"/>
      <c r="CE35" s="29"/>
      <c r="CF35" s="29"/>
      <c r="CG35" s="29"/>
      <c r="CH35" s="10">
        <v>185042</v>
      </c>
      <c r="CI35" s="10">
        <v>7859</v>
      </c>
      <c r="CJ35" s="70">
        <f t="shared" si="31"/>
        <v>185042</v>
      </c>
      <c r="CK35" s="70">
        <f t="shared" si="8"/>
        <v>7859</v>
      </c>
      <c r="CL35" s="71">
        <f t="shared" si="32"/>
        <v>4.2471438916570292E-2</v>
      </c>
      <c r="CM35" s="29"/>
      <c r="CN35" s="14"/>
      <c r="CO35" s="14"/>
      <c r="CP35" s="29"/>
      <c r="CQ35" s="10">
        <v>393432</v>
      </c>
      <c r="CR35" s="10">
        <v>12673</v>
      </c>
      <c r="CS35" s="70">
        <f t="shared" si="33"/>
        <v>393432</v>
      </c>
      <c r="CT35" s="70">
        <f t="shared" si="9"/>
        <v>12673</v>
      </c>
      <c r="CU35" s="71">
        <f t="shared" si="34"/>
        <v>3.2211411374773784E-2</v>
      </c>
      <c r="CX35" s="29"/>
      <c r="CY35" s="29"/>
      <c r="CZ35" s="29"/>
      <c r="DA35" s="29"/>
      <c r="DB35" s="29"/>
      <c r="DG35" s="29"/>
      <c r="DH35" s="29"/>
      <c r="DI35" s="29"/>
      <c r="DJ35" s="29"/>
      <c r="DK35" s="29"/>
      <c r="DL35" s="29"/>
      <c r="DM35" s="29"/>
      <c r="DN35" s="29"/>
    </row>
    <row r="36" spans="1:118" ht="15" customHeight="1" x14ac:dyDescent="0.3">
      <c r="A36" s="14" t="s">
        <v>40</v>
      </c>
      <c r="B36" s="14" t="s">
        <v>63</v>
      </c>
      <c r="C36" s="1"/>
      <c r="D36" s="1"/>
      <c r="E36" s="14"/>
      <c r="F36" s="14"/>
      <c r="G36" s="29"/>
      <c r="H36" s="29"/>
      <c r="I36" s="70">
        <f t="shared" si="10"/>
        <v>0</v>
      </c>
      <c r="J36" s="70">
        <f t="shared" si="11"/>
        <v>0</v>
      </c>
      <c r="K36" s="71" t="str">
        <f t="shared" si="12"/>
        <v/>
      </c>
      <c r="L36" s="14"/>
      <c r="M36" s="14"/>
      <c r="N36" s="14"/>
      <c r="O36" s="14"/>
      <c r="P36" s="29"/>
      <c r="Q36" s="29"/>
      <c r="R36" s="70">
        <f t="shared" si="13"/>
        <v>0</v>
      </c>
      <c r="S36" s="70">
        <f t="shared" si="1"/>
        <v>0</v>
      </c>
      <c r="T36" s="71" t="str">
        <f t="shared" si="14"/>
        <v/>
      </c>
      <c r="U36" s="14"/>
      <c r="V36" s="14"/>
      <c r="W36" s="29"/>
      <c r="X36" s="29"/>
      <c r="Y36" s="29">
        <v>910</v>
      </c>
      <c r="Z36" s="29">
        <v>23</v>
      </c>
      <c r="AA36" s="70">
        <f t="shared" si="15"/>
        <v>910</v>
      </c>
      <c r="AB36" s="70">
        <f t="shared" si="2"/>
        <v>23</v>
      </c>
      <c r="AC36" s="71">
        <f t="shared" si="16"/>
        <v>2.5274725274725275E-2</v>
      </c>
      <c r="AD36" s="14"/>
      <c r="AE36" s="14"/>
      <c r="AF36" s="29"/>
      <c r="AG36" s="14"/>
      <c r="AH36" s="14"/>
      <c r="AI36" s="14"/>
      <c r="AJ36" s="70">
        <f t="shared" si="17"/>
        <v>0</v>
      </c>
      <c r="AK36" s="70">
        <f t="shared" si="3"/>
        <v>0</v>
      </c>
      <c r="AL36" s="71" t="str">
        <f t="shared" si="18"/>
        <v/>
      </c>
      <c r="AM36" s="14"/>
      <c r="AN36" s="14"/>
      <c r="AO36" s="14"/>
      <c r="AP36" s="14"/>
      <c r="AQ36" s="70">
        <f t="shared" si="19"/>
        <v>0</v>
      </c>
      <c r="AR36" s="70">
        <f t="shared" si="20"/>
        <v>0</v>
      </c>
      <c r="AS36" s="71" t="str">
        <f t="shared" si="21"/>
        <v/>
      </c>
      <c r="AT36" s="14"/>
      <c r="AU36" s="14"/>
      <c r="AV36" s="14"/>
      <c r="AW36" s="14"/>
      <c r="AX36" s="29">
        <v>138463</v>
      </c>
      <c r="AY36" s="29">
        <v>12306</v>
      </c>
      <c r="AZ36" s="70">
        <f t="shared" si="35"/>
        <v>138463</v>
      </c>
      <c r="BA36" s="70">
        <f t="shared" si="36"/>
        <v>12306</v>
      </c>
      <c r="BB36" s="71">
        <f t="shared" si="37"/>
        <v>8.8875728533976586E-2</v>
      </c>
      <c r="BC36" s="14"/>
      <c r="BD36" s="14"/>
      <c r="BE36" s="14"/>
      <c r="BF36" s="14"/>
      <c r="BG36" s="29">
        <v>92313</v>
      </c>
      <c r="BH36" s="29">
        <v>7635</v>
      </c>
      <c r="BI36" s="70">
        <f t="shared" si="24"/>
        <v>92313</v>
      </c>
      <c r="BJ36" s="70">
        <f t="shared" si="25"/>
        <v>7635</v>
      </c>
      <c r="BK36" s="71">
        <f t="shared" si="26"/>
        <v>8.2707744304702485E-2</v>
      </c>
      <c r="BM36" s="14"/>
      <c r="BN36" s="29"/>
      <c r="BO36" s="29"/>
      <c r="BP36" s="29">
        <v>90207</v>
      </c>
      <c r="BQ36" s="29">
        <v>6806</v>
      </c>
      <c r="BR36" s="70">
        <f t="shared" si="27"/>
        <v>90207</v>
      </c>
      <c r="BS36" s="70">
        <f t="shared" si="6"/>
        <v>6806</v>
      </c>
      <c r="BT36" s="71">
        <f t="shared" si="28"/>
        <v>7.5448690234682453E-2</v>
      </c>
      <c r="BU36" s="14"/>
      <c r="BV36" s="14"/>
      <c r="BW36" s="29"/>
      <c r="BX36" s="29"/>
      <c r="BY36" s="29">
        <v>46475</v>
      </c>
      <c r="BZ36" s="29">
        <v>4256</v>
      </c>
      <c r="CA36" s="70">
        <f t="shared" si="29"/>
        <v>46475</v>
      </c>
      <c r="CB36" s="70">
        <f t="shared" si="7"/>
        <v>4256</v>
      </c>
      <c r="CC36" s="71">
        <f t="shared" si="30"/>
        <v>9.15761161915008E-2</v>
      </c>
      <c r="CD36" s="14"/>
      <c r="CE36" s="29"/>
      <c r="CF36" s="29"/>
      <c r="CG36" s="29"/>
      <c r="CH36" s="10">
        <v>276393</v>
      </c>
      <c r="CI36" s="10">
        <v>24495</v>
      </c>
      <c r="CJ36" s="70">
        <f t="shared" si="31"/>
        <v>276393</v>
      </c>
      <c r="CK36" s="70">
        <f t="shared" si="8"/>
        <v>24495</v>
      </c>
      <c r="CL36" s="71">
        <f t="shared" si="32"/>
        <v>8.8623807404673779E-2</v>
      </c>
      <c r="CM36" s="29"/>
      <c r="CN36" s="14"/>
      <c r="CO36" s="14"/>
      <c r="CP36" s="29"/>
      <c r="CQ36" s="10">
        <v>348465</v>
      </c>
      <c r="CR36" s="10">
        <v>30108</v>
      </c>
      <c r="CS36" s="70">
        <f t="shared" si="33"/>
        <v>348465</v>
      </c>
      <c r="CT36" s="70">
        <f t="shared" si="9"/>
        <v>30108</v>
      </c>
      <c r="CU36" s="71">
        <f t="shared" si="34"/>
        <v>8.6401790710688306E-2</v>
      </c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</row>
    <row r="37" spans="1:118" ht="15" customHeight="1" x14ac:dyDescent="0.3">
      <c r="A37" s="14" t="s">
        <v>42</v>
      </c>
      <c r="B37" s="14" t="s">
        <v>63</v>
      </c>
      <c r="C37" s="1"/>
      <c r="D37" s="1"/>
      <c r="E37" s="14"/>
      <c r="F37" s="14"/>
      <c r="G37" s="29"/>
      <c r="H37" s="29"/>
      <c r="I37" s="70">
        <f t="shared" si="10"/>
        <v>0</v>
      </c>
      <c r="J37" s="70">
        <f t="shared" si="11"/>
        <v>0</v>
      </c>
      <c r="K37" s="71" t="str">
        <f t="shared" si="12"/>
        <v/>
      </c>
      <c r="L37" s="14"/>
      <c r="M37" s="14"/>
      <c r="N37" s="14"/>
      <c r="O37" s="14"/>
      <c r="P37" s="29"/>
      <c r="Q37" s="29"/>
      <c r="R37" s="70">
        <f t="shared" si="13"/>
        <v>0</v>
      </c>
      <c r="S37" s="70">
        <f t="shared" si="1"/>
        <v>0</v>
      </c>
      <c r="T37" s="71" t="str">
        <f t="shared" si="14"/>
        <v/>
      </c>
      <c r="U37" s="14"/>
      <c r="V37" s="14"/>
      <c r="Y37" s="14"/>
      <c r="Z37" s="14"/>
      <c r="AA37" s="70">
        <f t="shared" si="15"/>
        <v>0</v>
      </c>
      <c r="AB37" s="70">
        <f t="shared" si="2"/>
        <v>0</v>
      </c>
      <c r="AC37" s="71" t="str">
        <f t="shared" si="16"/>
        <v/>
      </c>
      <c r="AD37" s="14"/>
      <c r="AE37" s="14"/>
      <c r="AG37" s="14"/>
      <c r="AH37" s="14"/>
      <c r="AI37" s="14"/>
      <c r="AJ37" s="70">
        <f t="shared" si="17"/>
        <v>0</v>
      </c>
      <c r="AK37" s="70">
        <f t="shared" si="3"/>
        <v>0</v>
      </c>
      <c r="AL37" s="71" t="str">
        <f t="shared" si="18"/>
        <v/>
      </c>
      <c r="AM37" s="14"/>
      <c r="AN37" s="14"/>
      <c r="AO37" s="14"/>
      <c r="AP37" s="14"/>
      <c r="AQ37" s="70">
        <f t="shared" si="19"/>
        <v>0</v>
      </c>
      <c r="AR37" s="70">
        <f t="shared" si="20"/>
        <v>0</v>
      </c>
      <c r="AS37" s="71" t="str">
        <f t="shared" si="21"/>
        <v/>
      </c>
      <c r="AT37" s="14"/>
      <c r="AU37" s="14"/>
      <c r="AV37" s="14"/>
      <c r="AW37" s="14"/>
      <c r="AX37" s="29">
        <v>13</v>
      </c>
      <c r="AY37" s="29">
        <v>16</v>
      </c>
      <c r="AZ37" s="70">
        <f t="shared" si="35"/>
        <v>13</v>
      </c>
      <c r="BA37" s="70">
        <f t="shared" si="36"/>
        <v>16</v>
      </c>
      <c r="BB37" s="71">
        <f t="shared" si="37"/>
        <v>1.2307692307692308</v>
      </c>
      <c r="BC37" s="14"/>
      <c r="BD37" s="14"/>
      <c r="BE37" s="14"/>
      <c r="BF37" s="14"/>
      <c r="BG37" s="29">
        <v>91</v>
      </c>
      <c r="BH37" s="29">
        <v>36</v>
      </c>
      <c r="BI37" s="70">
        <f t="shared" si="24"/>
        <v>91</v>
      </c>
      <c r="BJ37" s="70">
        <f t="shared" si="25"/>
        <v>36</v>
      </c>
      <c r="BK37" s="71">
        <f t="shared" si="26"/>
        <v>0.39560439560439559</v>
      </c>
      <c r="BM37" s="14"/>
      <c r="BN37" s="29"/>
      <c r="BO37" s="29"/>
      <c r="BP37" s="29">
        <v>72</v>
      </c>
      <c r="BQ37" s="29">
        <v>13</v>
      </c>
      <c r="BR37" s="70">
        <f t="shared" si="27"/>
        <v>72</v>
      </c>
      <c r="BS37" s="70">
        <f t="shared" si="6"/>
        <v>13</v>
      </c>
      <c r="BT37" s="71">
        <f t="shared" si="28"/>
        <v>0.18055555555555555</v>
      </c>
      <c r="BU37" s="14"/>
      <c r="BV37" s="14"/>
      <c r="BW37" s="29"/>
      <c r="BX37" s="29"/>
      <c r="BY37" s="29">
        <v>117</v>
      </c>
      <c r="BZ37" s="29">
        <v>85</v>
      </c>
      <c r="CA37" s="70">
        <f t="shared" si="29"/>
        <v>117</v>
      </c>
      <c r="CB37" s="70">
        <f t="shared" si="7"/>
        <v>85</v>
      </c>
      <c r="CC37" s="71">
        <f t="shared" si="30"/>
        <v>0.72649572649572647</v>
      </c>
      <c r="CD37" s="14"/>
      <c r="CE37" s="29"/>
      <c r="CF37" s="29"/>
      <c r="CG37" s="29"/>
      <c r="CH37" s="10">
        <v>117</v>
      </c>
      <c r="CI37" s="10">
        <v>93</v>
      </c>
      <c r="CJ37" s="70">
        <f t="shared" si="31"/>
        <v>117</v>
      </c>
      <c r="CK37" s="70">
        <f t="shared" si="8"/>
        <v>93</v>
      </c>
      <c r="CL37" s="71">
        <f t="shared" si="32"/>
        <v>0.79487179487179482</v>
      </c>
      <c r="CM37" s="29"/>
      <c r="CN37" s="14"/>
      <c r="CO37" s="14"/>
      <c r="CP37" s="29"/>
      <c r="CQ37" s="10">
        <v>52</v>
      </c>
      <c r="CR37" s="10">
        <v>53</v>
      </c>
      <c r="CS37" s="70">
        <f t="shared" si="33"/>
        <v>52</v>
      </c>
      <c r="CT37" s="70">
        <f t="shared" si="9"/>
        <v>53</v>
      </c>
      <c r="CU37" s="71">
        <f t="shared" si="34"/>
        <v>1.0192307692307692</v>
      </c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</row>
    <row r="38" spans="1:118" ht="15" customHeight="1" x14ac:dyDescent="0.3">
      <c r="A38" s="14" t="s">
        <v>76</v>
      </c>
      <c r="B38" s="14" t="s">
        <v>63</v>
      </c>
      <c r="C38" s="1"/>
      <c r="D38" s="1"/>
      <c r="E38" s="14"/>
      <c r="F38" s="14"/>
      <c r="G38" s="29"/>
      <c r="H38" s="29"/>
      <c r="I38" s="70">
        <f t="shared" si="10"/>
        <v>0</v>
      </c>
      <c r="J38" s="70">
        <f t="shared" si="11"/>
        <v>0</v>
      </c>
      <c r="K38" s="71" t="str">
        <f t="shared" si="12"/>
        <v/>
      </c>
      <c r="L38" s="14"/>
      <c r="M38" s="14"/>
      <c r="N38" s="14"/>
      <c r="O38" s="14"/>
      <c r="P38" s="29"/>
      <c r="Q38" s="29"/>
      <c r="R38" s="70">
        <f t="shared" si="13"/>
        <v>0</v>
      </c>
      <c r="S38" s="70">
        <f t="shared" si="1"/>
        <v>0</v>
      </c>
      <c r="T38" s="71" t="str">
        <f t="shared" si="14"/>
        <v/>
      </c>
      <c r="U38" s="14"/>
      <c r="V38" s="14"/>
      <c r="W38" s="29"/>
      <c r="X38" s="29"/>
      <c r="Y38" s="14"/>
      <c r="Z38" s="14"/>
      <c r="AA38" s="70">
        <f t="shared" si="15"/>
        <v>0</v>
      </c>
      <c r="AB38" s="70">
        <f t="shared" si="2"/>
        <v>0</v>
      </c>
      <c r="AC38" s="71" t="str">
        <f t="shared" si="16"/>
        <v/>
      </c>
      <c r="AD38" s="14"/>
      <c r="AE38" s="14"/>
      <c r="AF38" s="29"/>
      <c r="AG38" s="14"/>
      <c r="AH38" s="14"/>
      <c r="AI38" s="14"/>
      <c r="AJ38" s="70">
        <f t="shared" si="17"/>
        <v>0</v>
      </c>
      <c r="AK38" s="70">
        <f t="shared" si="3"/>
        <v>0</v>
      </c>
      <c r="AL38" s="71" t="str">
        <f t="shared" si="18"/>
        <v/>
      </c>
      <c r="AM38" s="14"/>
      <c r="AN38" s="14"/>
      <c r="AO38" s="14"/>
      <c r="AP38" s="14"/>
      <c r="AQ38" s="70">
        <f t="shared" si="19"/>
        <v>0</v>
      </c>
      <c r="AR38" s="70">
        <f t="shared" si="20"/>
        <v>0</v>
      </c>
      <c r="AS38" s="71" t="str">
        <f t="shared" si="21"/>
        <v/>
      </c>
      <c r="AT38" s="14"/>
      <c r="AU38" s="14"/>
      <c r="AV38" s="14"/>
      <c r="AW38" s="14"/>
      <c r="AX38" s="29">
        <v>1417</v>
      </c>
      <c r="AY38" s="29">
        <v>355</v>
      </c>
      <c r="AZ38" s="70">
        <f t="shared" si="35"/>
        <v>1417</v>
      </c>
      <c r="BA38" s="70">
        <f t="shared" si="36"/>
        <v>355</v>
      </c>
      <c r="BB38" s="71">
        <f t="shared" si="37"/>
        <v>0.25052928722653495</v>
      </c>
      <c r="BC38" s="14"/>
      <c r="BD38" s="14"/>
      <c r="BE38" s="14"/>
      <c r="BF38" s="14"/>
      <c r="BG38" s="29">
        <v>1677</v>
      </c>
      <c r="BH38" s="29">
        <v>361</v>
      </c>
      <c r="BI38" s="70">
        <f t="shared" si="24"/>
        <v>1677</v>
      </c>
      <c r="BJ38" s="70">
        <f t="shared" si="25"/>
        <v>361</v>
      </c>
      <c r="BK38" s="71">
        <f t="shared" si="26"/>
        <v>0.21526535480023853</v>
      </c>
      <c r="BM38" s="14"/>
      <c r="BN38" s="29"/>
      <c r="BO38" s="29"/>
      <c r="BP38" s="29">
        <v>968</v>
      </c>
      <c r="BQ38" s="29">
        <v>236</v>
      </c>
      <c r="BR38" s="70">
        <f t="shared" si="27"/>
        <v>968</v>
      </c>
      <c r="BS38" s="70">
        <f t="shared" si="6"/>
        <v>236</v>
      </c>
      <c r="BT38" s="71">
        <f t="shared" si="28"/>
        <v>0.24380165289256198</v>
      </c>
      <c r="BU38" s="14"/>
      <c r="BV38" s="14"/>
      <c r="BW38" s="29"/>
      <c r="BX38" s="29"/>
      <c r="BY38" s="29">
        <v>2314</v>
      </c>
      <c r="BZ38" s="29">
        <v>576</v>
      </c>
      <c r="CA38" s="70">
        <f t="shared" si="29"/>
        <v>2314</v>
      </c>
      <c r="CB38" s="70">
        <f t="shared" si="7"/>
        <v>576</v>
      </c>
      <c r="CC38" s="71">
        <f t="shared" si="30"/>
        <v>0.24891961970613655</v>
      </c>
      <c r="CD38" s="14"/>
      <c r="CE38" s="29"/>
      <c r="CF38" s="29"/>
      <c r="CG38" s="29"/>
      <c r="CH38" s="10">
        <v>1222</v>
      </c>
      <c r="CI38" s="10">
        <v>335</v>
      </c>
      <c r="CJ38" s="70">
        <f t="shared" si="31"/>
        <v>1222</v>
      </c>
      <c r="CK38" s="70">
        <f t="shared" si="8"/>
        <v>335</v>
      </c>
      <c r="CL38" s="71">
        <f t="shared" si="32"/>
        <v>0.27414075286415712</v>
      </c>
      <c r="CM38" s="29"/>
      <c r="CN38" s="14"/>
      <c r="CO38" s="14"/>
      <c r="CP38" s="29"/>
      <c r="CQ38" s="10">
        <v>468</v>
      </c>
      <c r="CR38" s="10">
        <v>129</v>
      </c>
      <c r="CS38" s="70">
        <f t="shared" si="33"/>
        <v>468</v>
      </c>
      <c r="CT38" s="70">
        <f t="shared" si="9"/>
        <v>129</v>
      </c>
      <c r="CU38" s="71">
        <f t="shared" si="34"/>
        <v>0.27564102564102566</v>
      </c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</row>
    <row r="39" spans="1:118" ht="15" customHeight="1" x14ac:dyDescent="0.3">
      <c r="A39" s="14" t="s">
        <v>51</v>
      </c>
      <c r="B39" s="14" t="s">
        <v>63</v>
      </c>
      <c r="C39" s="1"/>
      <c r="D39" s="1"/>
      <c r="E39" s="14"/>
      <c r="F39" s="14"/>
      <c r="G39" s="29">
        <v>2125</v>
      </c>
      <c r="H39" s="29">
        <v>109</v>
      </c>
      <c r="I39" s="70">
        <f t="shared" si="10"/>
        <v>2125</v>
      </c>
      <c r="J39" s="70">
        <f t="shared" si="11"/>
        <v>109</v>
      </c>
      <c r="K39" s="71">
        <f t="shared" si="12"/>
        <v>5.1294117647058823E-2</v>
      </c>
      <c r="L39" s="14"/>
      <c r="M39" s="14"/>
      <c r="N39" s="14"/>
      <c r="O39" s="14"/>
      <c r="P39" s="29">
        <v>840</v>
      </c>
      <c r="Q39" s="29">
        <v>74</v>
      </c>
      <c r="R39" s="70">
        <f t="shared" si="13"/>
        <v>840</v>
      </c>
      <c r="S39" s="70">
        <f t="shared" si="1"/>
        <v>74</v>
      </c>
      <c r="T39" s="71">
        <f t="shared" si="14"/>
        <v>8.8095238095238101E-2</v>
      </c>
      <c r="U39" s="14"/>
      <c r="V39" s="14"/>
      <c r="Y39" s="29">
        <v>2579</v>
      </c>
      <c r="Z39" s="29">
        <v>299</v>
      </c>
      <c r="AA39" s="70">
        <f t="shared" si="15"/>
        <v>2579</v>
      </c>
      <c r="AB39" s="70">
        <f t="shared" si="2"/>
        <v>299</v>
      </c>
      <c r="AC39" s="71">
        <f t="shared" si="16"/>
        <v>0.11593640946103141</v>
      </c>
      <c r="AD39" s="14"/>
      <c r="AE39" s="14"/>
      <c r="AG39" s="14"/>
      <c r="AH39" s="14">
        <v>780</v>
      </c>
      <c r="AI39" s="14">
        <v>100</v>
      </c>
      <c r="AJ39" s="70">
        <f t="shared" si="17"/>
        <v>780</v>
      </c>
      <c r="AK39" s="70">
        <f t="shared" si="3"/>
        <v>100</v>
      </c>
      <c r="AL39" s="71">
        <f t="shared" si="18"/>
        <v>0.12820512820512819</v>
      </c>
      <c r="AM39" s="14"/>
      <c r="AN39" s="14"/>
      <c r="AO39" s="14"/>
      <c r="AP39" s="14"/>
      <c r="AQ39" s="70">
        <f t="shared" si="19"/>
        <v>0</v>
      </c>
      <c r="AR39" s="70">
        <f t="shared" si="20"/>
        <v>0</v>
      </c>
      <c r="AS39" s="71" t="str">
        <f t="shared" si="21"/>
        <v/>
      </c>
      <c r="AT39" s="14"/>
      <c r="AU39" s="14"/>
      <c r="AV39" s="14"/>
      <c r="AW39" s="14"/>
      <c r="AX39" s="29">
        <v>3120</v>
      </c>
      <c r="AY39" s="29">
        <v>255</v>
      </c>
      <c r="AZ39" s="70">
        <f t="shared" si="35"/>
        <v>3120</v>
      </c>
      <c r="BA39" s="70">
        <f t="shared" si="36"/>
        <v>255</v>
      </c>
      <c r="BB39" s="71">
        <f t="shared" si="37"/>
        <v>8.1730769230769232E-2</v>
      </c>
      <c r="BC39" s="14"/>
      <c r="BD39" s="14"/>
      <c r="BE39" s="14"/>
      <c r="BF39" s="14"/>
      <c r="BG39" s="29">
        <v>2411</v>
      </c>
      <c r="BH39" s="29">
        <v>156</v>
      </c>
      <c r="BI39" s="70">
        <f t="shared" si="24"/>
        <v>2411</v>
      </c>
      <c r="BJ39" s="70">
        <f t="shared" si="25"/>
        <v>156</v>
      </c>
      <c r="BK39" s="71">
        <f t="shared" si="26"/>
        <v>6.4703442554956456E-2</v>
      </c>
      <c r="BM39" s="14"/>
      <c r="BN39" s="29"/>
      <c r="BO39" s="29"/>
      <c r="BP39" s="29">
        <v>3029</v>
      </c>
      <c r="BQ39" s="29">
        <v>219</v>
      </c>
      <c r="BR39" s="70">
        <f t="shared" si="27"/>
        <v>3029</v>
      </c>
      <c r="BS39" s="70">
        <f t="shared" si="6"/>
        <v>219</v>
      </c>
      <c r="BT39" s="71">
        <f t="shared" si="28"/>
        <v>7.2301089468471441E-2</v>
      </c>
      <c r="BU39" s="14"/>
      <c r="BV39" s="14"/>
      <c r="BW39" s="29"/>
      <c r="BX39" s="29"/>
      <c r="BY39" s="29">
        <v>3958</v>
      </c>
      <c r="BZ39" s="29">
        <v>428</v>
      </c>
      <c r="CA39" s="70">
        <f t="shared" si="29"/>
        <v>3958</v>
      </c>
      <c r="CB39" s="70">
        <f t="shared" si="7"/>
        <v>428</v>
      </c>
      <c r="CC39" s="71">
        <f t="shared" si="30"/>
        <v>0.10813542193026782</v>
      </c>
      <c r="CD39" s="14"/>
      <c r="CE39" s="29"/>
      <c r="CF39" s="29"/>
      <c r="CG39" s="29"/>
      <c r="CH39" s="10">
        <v>3406</v>
      </c>
      <c r="CI39" s="10">
        <v>269</v>
      </c>
      <c r="CJ39" s="70">
        <f t="shared" si="31"/>
        <v>3406</v>
      </c>
      <c r="CK39" s="70">
        <f t="shared" si="8"/>
        <v>269</v>
      </c>
      <c r="CL39" s="71">
        <f t="shared" si="32"/>
        <v>7.8978273634762189E-2</v>
      </c>
      <c r="CM39" s="29"/>
      <c r="CN39" s="14"/>
      <c r="CO39" s="14"/>
      <c r="CP39" s="29"/>
      <c r="CQ39" s="10">
        <v>2964</v>
      </c>
      <c r="CR39" s="10">
        <v>299</v>
      </c>
      <c r="CS39" s="70">
        <f t="shared" si="33"/>
        <v>2964</v>
      </c>
      <c r="CT39" s="70">
        <f t="shared" si="9"/>
        <v>299</v>
      </c>
      <c r="CU39" s="71">
        <f t="shared" si="34"/>
        <v>0.10087719298245613</v>
      </c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</row>
    <row r="40" spans="1:118" ht="15" customHeight="1" x14ac:dyDescent="0.3">
      <c r="A40" s="14" t="s">
        <v>55</v>
      </c>
      <c r="B40" s="14" t="s">
        <v>63</v>
      </c>
      <c r="C40" s="1"/>
      <c r="D40" s="1"/>
      <c r="E40" s="14"/>
      <c r="F40" s="14"/>
      <c r="G40" s="29"/>
      <c r="H40" s="29"/>
      <c r="I40" s="70">
        <f t="shared" si="10"/>
        <v>0</v>
      </c>
      <c r="J40" s="70">
        <f t="shared" si="11"/>
        <v>0</v>
      </c>
      <c r="K40" s="71" t="str">
        <f t="shared" si="12"/>
        <v/>
      </c>
      <c r="L40" s="14"/>
      <c r="M40" s="14"/>
      <c r="N40" s="14"/>
      <c r="O40" s="14"/>
      <c r="P40" s="29"/>
      <c r="Q40" s="29"/>
      <c r="R40" s="70">
        <f t="shared" si="13"/>
        <v>0</v>
      </c>
      <c r="S40" s="70">
        <f t="shared" si="1"/>
        <v>0</v>
      </c>
      <c r="T40" s="71" t="str">
        <f t="shared" si="14"/>
        <v/>
      </c>
      <c r="U40" s="14"/>
      <c r="V40" s="14"/>
      <c r="W40" s="29"/>
      <c r="X40" s="29"/>
      <c r="Y40" s="14"/>
      <c r="Z40" s="14"/>
      <c r="AA40" s="70">
        <f t="shared" si="15"/>
        <v>0</v>
      </c>
      <c r="AB40" s="70">
        <f t="shared" si="2"/>
        <v>0</v>
      </c>
      <c r="AC40" s="71" t="str">
        <f t="shared" si="16"/>
        <v/>
      </c>
      <c r="AD40" s="14"/>
      <c r="AE40" s="14"/>
      <c r="AF40" s="29"/>
      <c r="AG40" s="14"/>
      <c r="AH40" s="14"/>
      <c r="AI40" s="14"/>
      <c r="AJ40" s="70">
        <f t="shared" si="17"/>
        <v>0</v>
      </c>
      <c r="AK40" s="70">
        <f t="shared" si="3"/>
        <v>0</v>
      </c>
      <c r="AL40" s="71" t="str">
        <f t="shared" si="18"/>
        <v/>
      </c>
      <c r="AM40" s="14"/>
      <c r="AN40" s="14"/>
      <c r="AO40" s="14"/>
      <c r="AP40" s="14"/>
      <c r="AQ40" s="70">
        <f t="shared" si="19"/>
        <v>0</v>
      </c>
      <c r="AR40" s="70">
        <f t="shared" si="20"/>
        <v>0</v>
      </c>
      <c r="AS40" s="71" t="str">
        <f t="shared" si="21"/>
        <v/>
      </c>
      <c r="AT40" s="14"/>
      <c r="AU40" s="14"/>
      <c r="AV40" s="14"/>
      <c r="AW40" s="14"/>
      <c r="AX40" s="29"/>
      <c r="AY40" s="29"/>
      <c r="AZ40" s="70">
        <f t="shared" si="35"/>
        <v>0</v>
      </c>
      <c r="BA40" s="70">
        <f t="shared" si="36"/>
        <v>0</v>
      </c>
      <c r="BB40" s="71" t="str">
        <f t="shared" si="37"/>
        <v/>
      </c>
      <c r="BC40" s="14"/>
      <c r="BD40" s="14"/>
      <c r="BE40" s="14"/>
      <c r="BF40" s="14"/>
      <c r="BG40" s="29"/>
      <c r="BH40" s="29"/>
      <c r="BI40" s="70">
        <f t="shared" si="24"/>
        <v>0</v>
      </c>
      <c r="BJ40" s="70">
        <f t="shared" si="25"/>
        <v>0</v>
      </c>
      <c r="BK40" s="71" t="str">
        <f t="shared" si="26"/>
        <v/>
      </c>
      <c r="BM40" s="14"/>
      <c r="BN40" s="29"/>
      <c r="BO40" s="29"/>
      <c r="BP40" s="29"/>
      <c r="BQ40" s="29"/>
      <c r="BR40" s="70">
        <f t="shared" si="27"/>
        <v>0</v>
      </c>
      <c r="BS40" s="70">
        <f t="shared" si="6"/>
        <v>0</v>
      </c>
      <c r="BT40" s="71" t="str">
        <f t="shared" si="28"/>
        <v/>
      </c>
      <c r="BU40" s="14"/>
      <c r="BV40" s="14"/>
      <c r="BW40" s="29"/>
      <c r="BX40" s="29"/>
      <c r="BY40" s="29"/>
      <c r="BZ40" s="29"/>
      <c r="CA40" s="70">
        <f t="shared" si="29"/>
        <v>0</v>
      </c>
      <c r="CB40" s="70">
        <f t="shared" si="7"/>
        <v>0</v>
      </c>
      <c r="CC40" s="71" t="str">
        <f t="shared" si="30"/>
        <v/>
      </c>
      <c r="CD40" s="14"/>
      <c r="CE40" s="29"/>
      <c r="CF40" s="29"/>
      <c r="CG40" s="29"/>
      <c r="CH40" s="10"/>
      <c r="CI40" s="10"/>
      <c r="CJ40" s="70">
        <f t="shared" si="31"/>
        <v>0</v>
      </c>
      <c r="CK40" s="70">
        <f t="shared" si="8"/>
        <v>0</v>
      </c>
      <c r="CL40" s="71" t="str">
        <f t="shared" si="32"/>
        <v/>
      </c>
      <c r="CM40" s="29"/>
      <c r="CN40" s="14"/>
      <c r="CO40" s="14"/>
      <c r="CP40" s="29"/>
      <c r="CQ40" s="10">
        <v>2912</v>
      </c>
      <c r="CR40" s="10">
        <v>116</v>
      </c>
      <c r="CS40" s="70">
        <f t="shared" si="33"/>
        <v>2912</v>
      </c>
      <c r="CT40" s="70">
        <f t="shared" si="9"/>
        <v>116</v>
      </c>
      <c r="CU40" s="71">
        <f t="shared" si="34"/>
        <v>3.9835164835164832E-2</v>
      </c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</row>
    <row r="41" spans="1:118" ht="15.6" customHeight="1" x14ac:dyDescent="0.3">
      <c r="A41" s="14" t="s">
        <v>37</v>
      </c>
      <c r="B41" s="14" t="s">
        <v>63</v>
      </c>
      <c r="C41" s="1"/>
      <c r="D41" s="1"/>
      <c r="E41" s="14"/>
      <c r="F41" s="14"/>
      <c r="G41" s="29"/>
      <c r="H41" s="29"/>
      <c r="I41" s="70">
        <f t="shared" si="10"/>
        <v>0</v>
      </c>
      <c r="J41" s="70">
        <f t="shared" si="11"/>
        <v>0</v>
      </c>
      <c r="K41" s="71" t="str">
        <f t="shared" si="12"/>
        <v/>
      </c>
      <c r="L41" s="14"/>
      <c r="M41" s="14"/>
      <c r="N41" s="14"/>
      <c r="O41" s="14"/>
      <c r="P41" s="29"/>
      <c r="Q41" s="29"/>
      <c r="R41" s="70">
        <f t="shared" si="13"/>
        <v>0</v>
      </c>
      <c r="S41" s="70">
        <f t="shared" si="1"/>
        <v>0</v>
      </c>
      <c r="T41" s="71" t="str">
        <f t="shared" si="14"/>
        <v/>
      </c>
      <c r="U41" s="14"/>
      <c r="V41" s="14"/>
      <c r="Y41" s="14"/>
      <c r="Z41" s="14"/>
      <c r="AA41" s="70">
        <f t="shared" si="15"/>
        <v>0</v>
      </c>
      <c r="AB41" s="70">
        <f t="shared" si="2"/>
        <v>0</v>
      </c>
      <c r="AC41" s="71" t="str">
        <f t="shared" si="16"/>
        <v/>
      </c>
      <c r="AD41" s="14"/>
      <c r="AE41" s="14"/>
      <c r="AG41" s="14"/>
      <c r="AH41" s="14"/>
      <c r="AI41" s="14"/>
      <c r="AJ41" s="70">
        <f t="shared" si="17"/>
        <v>0</v>
      </c>
      <c r="AK41" s="70">
        <f t="shared" si="3"/>
        <v>0</v>
      </c>
      <c r="AL41" s="71" t="str">
        <f t="shared" si="18"/>
        <v/>
      </c>
      <c r="AM41" s="14"/>
      <c r="AN41" s="14"/>
      <c r="AO41" s="14"/>
      <c r="AP41" s="14"/>
      <c r="AQ41" s="70">
        <f t="shared" si="19"/>
        <v>0</v>
      </c>
      <c r="AR41" s="70">
        <f t="shared" si="20"/>
        <v>0</v>
      </c>
      <c r="AS41" s="71" t="str">
        <f t="shared" si="21"/>
        <v/>
      </c>
      <c r="AT41" s="14"/>
      <c r="AU41" s="14"/>
      <c r="AV41" s="14"/>
      <c r="AW41" s="14"/>
      <c r="AX41" s="29">
        <v>7598</v>
      </c>
      <c r="AY41" s="29">
        <v>632</v>
      </c>
      <c r="AZ41" s="70">
        <f t="shared" si="35"/>
        <v>7598</v>
      </c>
      <c r="BA41" s="70">
        <f t="shared" si="36"/>
        <v>632</v>
      </c>
      <c r="BB41" s="71">
        <f t="shared" si="37"/>
        <v>8.3179784153724665E-2</v>
      </c>
      <c r="BC41" s="14"/>
      <c r="BD41" s="14"/>
      <c r="BE41" s="14"/>
      <c r="BF41" s="14"/>
      <c r="BG41" s="29">
        <v>3621</v>
      </c>
      <c r="BH41" s="29">
        <v>549</v>
      </c>
      <c r="BI41" s="70">
        <f t="shared" si="24"/>
        <v>3621</v>
      </c>
      <c r="BJ41" s="70">
        <f t="shared" si="25"/>
        <v>549</v>
      </c>
      <c r="BK41" s="71">
        <f t="shared" si="26"/>
        <v>0.15161557580778789</v>
      </c>
      <c r="BM41" s="14"/>
      <c r="BN41" s="29"/>
      <c r="BO41" s="29"/>
      <c r="BP41" s="29">
        <v>1317</v>
      </c>
      <c r="BQ41" s="29">
        <v>261</v>
      </c>
      <c r="BR41" s="70">
        <f t="shared" si="27"/>
        <v>1317</v>
      </c>
      <c r="BS41" s="70">
        <f t="shared" si="6"/>
        <v>261</v>
      </c>
      <c r="BT41" s="71">
        <f t="shared" si="28"/>
        <v>0.19817767653758542</v>
      </c>
      <c r="BU41" s="14"/>
      <c r="BV41" s="14"/>
      <c r="BW41" s="29"/>
      <c r="BX41" s="29"/>
      <c r="BY41" s="29">
        <v>1540</v>
      </c>
      <c r="BZ41" s="29">
        <v>370</v>
      </c>
      <c r="CA41" s="70">
        <f t="shared" si="29"/>
        <v>1540</v>
      </c>
      <c r="CB41" s="70">
        <f t="shared" si="7"/>
        <v>370</v>
      </c>
      <c r="CC41" s="71">
        <f t="shared" si="30"/>
        <v>0.24025974025974026</v>
      </c>
      <c r="CD41" s="14"/>
      <c r="CE41" s="34"/>
      <c r="CF41" s="29"/>
      <c r="CG41" s="29"/>
      <c r="CH41" s="10">
        <v>1495</v>
      </c>
      <c r="CI41" s="10">
        <v>221</v>
      </c>
      <c r="CJ41" s="70">
        <f t="shared" si="31"/>
        <v>1495</v>
      </c>
      <c r="CK41" s="70">
        <f t="shared" si="8"/>
        <v>221</v>
      </c>
      <c r="CL41" s="71">
        <f t="shared" si="32"/>
        <v>0.14782608695652175</v>
      </c>
      <c r="CM41" s="29"/>
      <c r="CN41" s="14"/>
      <c r="CO41" s="14"/>
      <c r="CP41" s="29"/>
      <c r="CQ41" s="10">
        <v>1846</v>
      </c>
      <c r="CR41" s="10">
        <v>300</v>
      </c>
      <c r="CS41" s="70">
        <f t="shared" si="33"/>
        <v>1846</v>
      </c>
      <c r="CT41" s="70">
        <f t="shared" si="9"/>
        <v>300</v>
      </c>
      <c r="CU41" s="71">
        <f t="shared" si="34"/>
        <v>0.16251354279523295</v>
      </c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</row>
    <row r="42" spans="1:118" x14ac:dyDescent="0.3">
      <c r="A42" s="14" t="s">
        <v>54</v>
      </c>
      <c r="B42" s="14" t="s">
        <v>63</v>
      </c>
      <c r="C42" s="1"/>
      <c r="D42" s="1"/>
      <c r="E42" s="14"/>
      <c r="F42" s="14"/>
      <c r="G42" s="29"/>
      <c r="H42" s="29"/>
      <c r="I42" s="70">
        <f t="shared" si="10"/>
        <v>0</v>
      </c>
      <c r="J42" s="70">
        <f t="shared" si="11"/>
        <v>0</v>
      </c>
      <c r="K42" s="71" t="str">
        <f t="shared" si="12"/>
        <v/>
      </c>
      <c r="L42" s="14"/>
      <c r="M42" s="14"/>
      <c r="N42" s="14"/>
      <c r="O42" s="14"/>
      <c r="P42" s="29">
        <v>728</v>
      </c>
      <c r="Q42" s="29">
        <v>49</v>
      </c>
      <c r="R42" s="70">
        <f t="shared" si="13"/>
        <v>728</v>
      </c>
      <c r="S42" s="70">
        <f t="shared" si="1"/>
        <v>49</v>
      </c>
      <c r="T42" s="71">
        <f t="shared" si="14"/>
        <v>6.7307692307692304E-2</v>
      </c>
      <c r="U42" s="14"/>
      <c r="V42" s="14"/>
      <c r="W42" s="29"/>
      <c r="X42" s="29"/>
      <c r="Y42" s="14"/>
      <c r="Z42" s="14"/>
      <c r="AA42" s="70">
        <f t="shared" si="15"/>
        <v>0</v>
      </c>
      <c r="AB42" s="70">
        <f t="shared" si="2"/>
        <v>0</v>
      </c>
      <c r="AC42" s="71" t="str">
        <f t="shared" si="16"/>
        <v/>
      </c>
      <c r="AD42" s="14"/>
      <c r="AE42" s="14"/>
      <c r="AF42" s="29"/>
      <c r="AG42" s="14"/>
      <c r="AH42" s="14"/>
      <c r="AI42" s="14"/>
      <c r="AJ42" s="70">
        <f t="shared" si="17"/>
        <v>0</v>
      </c>
      <c r="AK42" s="70">
        <f t="shared" si="3"/>
        <v>0</v>
      </c>
      <c r="AL42" s="71" t="str">
        <f t="shared" si="18"/>
        <v/>
      </c>
      <c r="AM42" s="14"/>
      <c r="AN42" s="14"/>
      <c r="AO42" s="14"/>
      <c r="AP42" s="14"/>
      <c r="AQ42" s="70">
        <f t="shared" si="19"/>
        <v>0</v>
      </c>
      <c r="AR42" s="70">
        <f t="shared" si="20"/>
        <v>0</v>
      </c>
      <c r="AS42" s="71" t="str">
        <f t="shared" si="21"/>
        <v/>
      </c>
      <c r="AT42" s="14"/>
      <c r="AU42" s="14"/>
      <c r="AV42" s="14"/>
      <c r="AW42" s="14"/>
      <c r="AX42" s="29">
        <v>2366</v>
      </c>
      <c r="AY42" s="29">
        <v>299</v>
      </c>
      <c r="AZ42" s="70">
        <f t="shared" si="35"/>
        <v>2366</v>
      </c>
      <c r="BA42" s="70">
        <f t="shared" si="36"/>
        <v>299</v>
      </c>
      <c r="BB42" s="71">
        <f t="shared" si="37"/>
        <v>0.12637362637362637</v>
      </c>
      <c r="BC42" s="14"/>
      <c r="BD42" s="14"/>
      <c r="BE42" s="14"/>
      <c r="BF42" s="14"/>
      <c r="BG42" s="29">
        <v>7676</v>
      </c>
      <c r="BH42" s="29">
        <v>384</v>
      </c>
      <c r="BI42" s="70">
        <f t="shared" si="24"/>
        <v>7676</v>
      </c>
      <c r="BJ42" s="70">
        <f t="shared" si="25"/>
        <v>384</v>
      </c>
      <c r="BK42" s="71">
        <f t="shared" si="26"/>
        <v>5.0026055237102657E-2</v>
      </c>
      <c r="BM42" s="14"/>
      <c r="BN42" s="29"/>
      <c r="BO42" s="29"/>
      <c r="BP42" s="29">
        <v>738</v>
      </c>
      <c r="BQ42" s="29">
        <v>54</v>
      </c>
      <c r="BR42" s="70">
        <f t="shared" si="27"/>
        <v>738</v>
      </c>
      <c r="BS42" s="70">
        <f t="shared" si="6"/>
        <v>54</v>
      </c>
      <c r="BT42" s="71">
        <f t="shared" si="28"/>
        <v>7.3170731707317069E-2</v>
      </c>
      <c r="BU42" s="14"/>
      <c r="BV42" s="14"/>
      <c r="BW42" s="29"/>
      <c r="BX42" s="29"/>
      <c r="BY42" s="29">
        <v>10507</v>
      </c>
      <c r="BZ42" s="29">
        <v>57</v>
      </c>
      <c r="CA42" s="70">
        <f t="shared" si="29"/>
        <v>10507</v>
      </c>
      <c r="CB42" s="70">
        <f t="shared" si="7"/>
        <v>57</v>
      </c>
      <c r="CC42" s="71">
        <f t="shared" si="30"/>
        <v>5.4249547920433997E-3</v>
      </c>
      <c r="CD42" s="14"/>
      <c r="CE42" s="34"/>
      <c r="CF42" s="29"/>
      <c r="CG42" s="29"/>
      <c r="CH42" s="10">
        <v>7215</v>
      </c>
      <c r="CI42" s="10">
        <v>690</v>
      </c>
      <c r="CJ42" s="70">
        <f t="shared" si="31"/>
        <v>7215</v>
      </c>
      <c r="CK42" s="70">
        <f t="shared" si="8"/>
        <v>690</v>
      </c>
      <c r="CL42" s="71">
        <f t="shared" si="32"/>
        <v>9.5634095634095639E-2</v>
      </c>
      <c r="CM42" s="29"/>
      <c r="CN42" s="14"/>
      <c r="CO42" s="14"/>
      <c r="CP42" s="29"/>
      <c r="CQ42" s="10">
        <v>3185</v>
      </c>
      <c r="CR42" s="10">
        <v>326</v>
      </c>
      <c r="CS42" s="70">
        <f t="shared" si="33"/>
        <v>3185</v>
      </c>
      <c r="CT42" s="70">
        <f t="shared" si="9"/>
        <v>326</v>
      </c>
      <c r="CU42" s="71">
        <f t="shared" si="34"/>
        <v>0.10235478806907378</v>
      </c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</row>
    <row r="43" spans="1:118" ht="15" customHeight="1" x14ac:dyDescent="0.3">
      <c r="A43" s="14" t="s">
        <v>71</v>
      </c>
      <c r="B43" s="14" t="s">
        <v>3</v>
      </c>
      <c r="C43" s="1"/>
      <c r="D43" s="1"/>
      <c r="E43" s="14"/>
      <c r="F43" s="14"/>
      <c r="G43" s="14"/>
      <c r="H43" s="14"/>
      <c r="I43" s="70">
        <f t="shared" si="10"/>
        <v>0</v>
      </c>
      <c r="J43" s="70">
        <f t="shared" si="11"/>
        <v>0</v>
      </c>
      <c r="K43" s="71" t="str">
        <f t="shared" si="12"/>
        <v/>
      </c>
      <c r="L43" s="14"/>
      <c r="M43" s="14"/>
      <c r="N43" s="14"/>
      <c r="O43" s="14"/>
      <c r="P43" s="14"/>
      <c r="Q43" s="14"/>
      <c r="R43" s="70">
        <f t="shared" si="13"/>
        <v>0</v>
      </c>
      <c r="S43" s="70">
        <f t="shared" si="1"/>
        <v>0</v>
      </c>
      <c r="T43" s="71" t="str">
        <f t="shared" si="14"/>
        <v/>
      </c>
      <c r="U43" s="14"/>
      <c r="V43" s="14"/>
      <c r="Y43" s="14"/>
      <c r="Z43" s="14"/>
      <c r="AA43" s="70">
        <f t="shared" si="15"/>
        <v>0</v>
      </c>
      <c r="AB43" s="70">
        <f t="shared" si="2"/>
        <v>0</v>
      </c>
      <c r="AC43" s="71" t="str">
        <f t="shared" si="16"/>
        <v/>
      </c>
      <c r="AD43" s="14"/>
      <c r="AE43" s="14"/>
      <c r="AG43" s="14"/>
      <c r="AH43" s="14"/>
      <c r="AI43" s="14"/>
      <c r="AJ43" s="70">
        <f t="shared" si="17"/>
        <v>0</v>
      </c>
      <c r="AK43" s="70">
        <f t="shared" si="3"/>
        <v>0</v>
      </c>
      <c r="AL43" s="71" t="str">
        <f t="shared" si="18"/>
        <v/>
      </c>
      <c r="AM43" s="14"/>
      <c r="AN43" s="14"/>
      <c r="AO43" s="14"/>
      <c r="AP43" s="14"/>
      <c r="AQ43" s="70">
        <f t="shared" si="19"/>
        <v>0</v>
      </c>
      <c r="AR43" s="70">
        <f t="shared" si="20"/>
        <v>0</v>
      </c>
      <c r="AS43" s="71" t="str">
        <f t="shared" si="21"/>
        <v/>
      </c>
      <c r="AT43" s="14"/>
      <c r="AU43" s="14"/>
      <c r="AV43" s="14"/>
      <c r="AW43" s="14"/>
      <c r="AX43" s="29"/>
      <c r="AY43" s="29"/>
      <c r="AZ43" s="70">
        <f t="shared" si="35"/>
        <v>0</v>
      </c>
      <c r="BA43" s="70">
        <f t="shared" si="36"/>
        <v>0</v>
      </c>
      <c r="BB43" s="71" t="str">
        <f t="shared" si="37"/>
        <v/>
      </c>
      <c r="BC43" s="14"/>
      <c r="BD43" s="14"/>
      <c r="BE43" s="14"/>
      <c r="BF43" s="14"/>
      <c r="BG43" s="29"/>
      <c r="BH43" s="29"/>
      <c r="BI43" s="70">
        <f t="shared" si="24"/>
        <v>0</v>
      </c>
      <c r="BJ43" s="70">
        <f t="shared" si="25"/>
        <v>0</v>
      </c>
      <c r="BK43" s="71" t="str">
        <f t="shared" si="26"/>
        <v/>
      </c>
      <c r="BL43" s="14"/>
      <c r="BM43" s="14"/>
      <c r="BN43" s="29"/>
      <c r="BO43" s="29"/>
      <c r="BP43" s="29"/>
      <c r="BQ43" s="29"/>
      <c r="BR43" s="70">
        <f t="shared" si="27"/>
        <v>0</v>
      </c>
      <c r="BS43" s="70">
        <f t="shared" si="6"/>
        <v>0</v>
      </c>
      <c r="BT43" s="71" t="str">
        <f t="shared" si="28"/>
        <v/>
      </c>
      <c r="BU43" s="14"/>
      <c r="BV43" s="14"/>
      <c r="BW43" s="29"/>
      <c r="BX43" s="29"/>
      <c r="BY43" s="29">
        <v>107</v>
      </c>
      <c r="BZ43" s="29">
        <v>102</v>
      </c>
      <c r="CA43" s="70">
        <f t="shared" si="29"/>
        <v>107</v>
      </c>
      <c r="CB43" s="70">
        <f t="shared" si="7"/>
        <v>102</v>
      </c>
      <c r="CC43" s="71">
        <f t="shared" si="30"/>
        <v>0.95327102803738317</v>
      </c>
      <c r="CD43" s="14"/>
      <c r="CE43" s="29"/>
      <c r="CF43" s="29"/>
      <c r="CG43" s="29"/>
      <c r="CH43" s="10">
        <v>51</v>
      </c>
      <c r="CI43" s="10">
        <v>55</v>
      </c>
      <c r="CJ43" s="70">
        <f t="shared" si="31"/>
        <v>51</v>
      </c>
      <c r="CK43" s="70">
        <f t="shared" si="8"/>
        <v>55</v>
      </c>
      <c r="CL43" s="71">
        <f t="shared" si="32"/>
        <v>1.0784313725490196</v>
      </c>
      <c r="CM43" s="29"/>
      <c r="CN43" s="14"/>
      <c r="CO43" s="14"/>
      <c r="CP43" s="29"/>
      <c r="CQ43" s="10">
        <v>35</v>
      </c>
      <c r="CR43" s="10">
        <v>33</v>
      </c>
      <c r="CS43" s="70">
        <f t="shared" si="33"/>
        <v>35</v>
      </c>
      <c r="CT43" s="70">
        <f t="shared" si="9"/>
        <v>33</v>
      </c>
      <c r="CU43" s="71">
        <f t="shared" si="34"/>
        <v>0.94285714285714284</v>
      </c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</row>
    <row r="44" spans="1:118" ht="15" customHeight="1" x14ac:dyDescent="0.3">
      <c r="B44" s="14"/>
      <c r="C44" s="1"/>
      <c r="D44" s="1"/>
      <c r="E44" s="14"/>
      <c r="F44" s="14"/>
      <c r="G44" s="14"/>
      <c r="H44" s="14"/>
      <c r="I44" s="70">
        <f t="shared" si="10"/>
        <v>0</v>
      </c>
      <c r="J44" s="70">
        <f t="shared" si="11"/>
        <v>0</v>
      </c>
      <c r="K44" s="71" t="str">
        <f t="shared" si="12"/>
        <v/>
      </c>
      <c r="L44" s="14"/>
      <c r="M44" s="14"/>
      <c r="N44" s="14"/>
      <c r="O44" s="14"/>
      <c r="P44" s="14"/>
      <c r="Q44" s="14"/>
      <c r="R44" s="70">
        <f t="shared" si="13"/>
        <v>0</v>
      </c>
      <c r="S44" s="70">
        <f t="shared" si="1"/>
        <v>0</v>
      </c>
      <c r="T44" s="71" t="str">
        <f t="shared" si="14"/>
        <v/>
      </c>
      <c r="U44" s="14"/>
      <c r="V44" s="14"/>
      <c r="W44" s="29"/>
      <c r="X44" s="29"/>
      <c r="Y44" s="14"/>
      <c r="Z44" s="14"/>
      <c r="AA44" s="70">
        <f t="shared" si="15"/>
        <v>0</v>
      </c>
      <c r="AB44" s="70">
        <f t="shared" si="2"/>
        <v>0</v>
      </c>
      <c r="AC44" s="71" t="str">
        <f t="shared" si="16"/>
        <v/>
      </c>
      <c r="AD44" s="14"/>
      <c r="AE44" s="14"/>
      <c r="AF44" s="29"/>
      <c r="AG44" s="14"/>
      <c r="AH44" s="14"/>
      <c r="AI44" s="14"/>
      <c r="AJ44" s="70">
        <f t="shared" si="17"/>
        <v>0</v>
      </c>
      <c r="AK44" s="70">
        <f t="shared" si="3"/>
        <v>0</v>
      </c>
      <c r="AL44" s="71" t="str">
        <f t="shared" si="18"/>
        <v/>
      </c>
      <c r="AM44" s="14"/>
      <c r="AN44" s="14"/>
      <c r="AO44" s="14"/>
      <c r="AP44" s="14"/>
      <c r="AQ44" s="70">
        <f t="shared" si="19"/>
        <v>0</v>
      </c>
      <c r="AR44" s="70">
        <f t="shared" si="20"/>
        <v>0</v>
      </c>
      <c r="AS44" s="71" t="str">
        <f t="shared" si="21"/>
        <v/>
      </c>
      <c r="AT44" s="14"/>
      <c r="AU44" s="14"/>
      <c r="AV44" s="14"/>
      <c r="AW44" s="14"/>
      <c r="AX44" s="29"/>
      <c r="AY44" s="29"/>
      <c r="AZ44" s="70">
        <f t="shared" si="35"/>
        <v>0</v>
      </c>
      <c r="BA44" s="70">
        <f t="shared" si="36"/>
        <v>0</v>
      </c>
      <c r="BB44" s="71" t="str">
        <f t="shared" si="37"/>
        <v/>
      </c>
      <c r="BC44" s="14"/>
      <c r="BD44" s="14"/>
      <c r="BE44" s="14"/>
      <c r="BF44" s="14"/>
      <c r="BG44" s="29"/>
      <c r="BH44" s="29"/>
      <c r="BI44" s="70">
        <f t="shared" si="24"/>
        <v>0</v>
      </c>
      <c r="BJ44" s="70">
        <f t="shared" si="25"/>
        <v>0</v>
      </c>
      <c r="BK44" s="71" t="str">
        <f t="shared" si="26"/>
        <v/>
      </c>
      <c r="BL44" s="14"/>
      <c r="BM44" s="14"/>
      <c r="BN44" s="29"/>
      <c r="BO44" s="29"/>
      <c r="BP44" s="29"/>
      <c r="BQ44" s="29"/>
      <c r="BR44" s="70">
        <f t="shared" si="27"/>
        <v>0</v>
      </c>
      <c r="BS44" s="70">
        <f t="shared" si="6"/>
        <v>0</v>
      </c>
      <c r="BT44" s="71" t="str">
        <f t="shared" si="28"/>
        <v/>
      </c>
      <c r="BU44" s="14"/>
      <c r="BV44" s="14"/>
      <c r="BW44" s="29"/>
      <c r="BX44" s="29"/>
      <c r="BY44" s="29"/>
      <c r="BZ44" s="29"/>
      <c r="CA44" s="70">
        <f t="shared" si="29"/>
        <v>0</v>
      </c>
      <c r="CB44" s="70">
        <f t="shared" si="7"/>
        <v>0</v>
      </c>
      <c r="CC44" s="71" t="str">
        <f t="shared" si="30"/>
        <v/>
      </c>
      <c r="CD44" s="14"/>
      <c r="CE44" s="29"/>
      <c r="CF44" s="29"/>
      <c r="CG44" s="29"/>
      <c r="CH44" s="10"/>
      <c r="CI44" s="10"/>
      <c r="CJ44" s="70">
        <f t="shared" si="31"/>
        <v>0</v>
      </c>
      <c r="CK44" s="70">
        <f t="shared" si="8"/>
        <v>0</v>
      </c>
      <c r="CL44" s="71" t="str">
        <f t="shared" si="32"/>
        <v/>
      </c>
      <c r="CM44" s="29"/>
      <c r="CN44" s="14"/>
      <c r="CO44" s="14"/>
      <c r="CP44" s="29"/>
      <c r="CQ44" s="10"/>
      <c r="CR44" s="10"/>
      <c r="CS44" s="70">
        <f t="shared" si="33"/>
        <v>0</v>
      </c>
      <c r="CT44" s="70">
        <f t="shared" si="9"/>
        <v>0</v>
      </c>
      <c r="CU44" s="71" t="str">
        <f t="shared" si="34"/>
        <v/>
      </c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</row>
    <row r="45" spans="1:118" ht="15" customHeight="1" x14ac:dyDescent="0.3">
      <c r="A45" s="14" t="s">
        <v>85</v>
      </c>
      <c r="B45" s="14" t="s">
        <v>3</v>
      </c>
      <c r="C45" s="1"/>
      <c r="D45" s="1"/>
      <c r="E45" s="2">
        <v>1788</v>
      </c>
      <c r="F45" s="2">
        <v>8198</v>
      </c>
      <c r="G45" s="14"/>
      <c r="H45" s="14"/>
      <c r="I45" s="70">
        <f t="shared" si="10"/>
        <v>1788</v>
      </c>
      <c r="J45" s="70">
        <f t="shared" si="11"/>
        <v>8198</v>
      </c>
      <c r="K45" s="71">
        <f t="shared" si="12"/>
        <v>4.585011185682327</v>
      </c>
      <c r="L45" s="14"/>
      <c r="M45" s="14"/>
      <c r="N45" s="14">
        <v>293</v>
      </c>
      <c r="O45" s="14">
        <v>1806</v>
      </c>
      <c r="P45" s="14"/>
      <c r="Q45" s="14"/>
      <c r="R45" s="70">
        <f t="shared" si="13"/>
        <v>293</v>
      </c>
      <c r="S45" s="70">
        <f t="shared" si="1"/>
        <v>1806</v>
      </c>
      <c r="T45" s="71">
        <f t="shared" si="14"/>
        <v>6.1638225255972694</v>
      </c>
      <c r="U45" s="14"/>
      <c r="V45" s="14"/>
      <c r="W45" s="29">
        <v>1402</v>
      </c>
      <c r="X45" s="29">
        <v>5567</v>
      </c>
      <c r="Y45" s="14"/>
      <c r="Z45" s="14"/>
      <c r="AA45" s="70">
        <f t="shared" si="15"/>
        <v>1402</v>
      </c>
      <c r="AB45" s="70">
        <f t="shared" si="2"/>
        <v>5567</v>
      </c>
      <c r="AC45" s="71">
        <f t="shared" si="16"/>
        <v>3.9707560627674749</v>
      </c>
      <c r="AD45" s="14"/>
      <c r="AE45" s="14"/>
      <c r="AG45" s="14"/>
      <c r="AH45" s="14"/>
      <c r="AI45" s="14"/>
      <c r="AJ45" s="70">
        <f t="shared" si="17"/>
        <v>0</v>
      </c>
      <c r="AK45" s="70">
        <f t="shared" si="3"/>
        <v>0</v>
      </c>
      <c r="AL45" s="71" t="str">
        <f t="shared" si="18"/>
        <v/>
      </c>
      <c r="AM45" s="14"/>
      <c r="AN45" s="14"/>
      <c r="AO45" s="29">
        <v>1081</v>
      </c>
      <c r="AP45" s="29">
        <v>7538</v>
      </c>
      <c r="AQ45" s="70">
        <f t="shared" si="19"/>
        <v>1081</v>
      </c>
      <c r="AR45" s="70">
        <f t="shared" si="20"/>
        <v>7538</v>
      </c>
      <c r="AS45" s="71">
        <f t="shared" si="21"/>
        <v>6.973172987974098</v>
      </c>
      <c r="AT45" s="14"/>
      <c r="AV45" s="29">
        <v>1368</v>
      </c>
      <c r="AW45" s="29">
        <v>10002</v>
      </c>
      <c r="AY45" s="29"/>
      <c r="AZ45" s="70">
        <f t="shared" si="35"/>
        <v>1368</v>
      </c>
      <c r="BA45" s="70">
        <f t="shared" si="36"/>
        <v>10002</v>
      </c>
      <c r="BB45" s="71">
        <f t="shared" si="37"/>
        <v>7.3114035087719298</v>
      </c>
      <c r="BC45" s="14"/>
      <c r="BD45" s="14"/>
      <c r="BE45" s="29">
        <v>1223</v>
      </c>
      <c r="BF45" s="29">
        <v>8468</v>
      </c>
      <c r="BG45" s="29"/>
      <c r="BH45" s="29"/>
      <c r="BI45" s="70">
        <f t="shared" si="24"/>
        <v>1223</v>
      </c>
      <c r="BJ45" s="70">
        <f t="shared" si="25"/>
        <v>8468</v>
      </c>
      <c r="BK45" s="71">
        <f t="shared" si="26"/>
        <v>6.9239574816026161</v>
      </c>
      <c r="BL45" s="14"/>
      <c r="BM45" s="14"/>
      <c r="BN45" s="29">
        <v>894</v>
      </c>
      <c r="BO45" s="29">
        <v>4846</v>
      </c>
      <c r="BQ45" s="29"/>
      <c r="BR45" s="70">
        <f t="shared" si="27"/>
        <v>894</v>
      </c>
      <c r="BS45" s="70">
        <f t="shared" si="6"/>
        <v>4846</v>
      </c>
      <c r="BT45" s="71">
        <f t="shared" si="28"/>
        <v>5.4205816554809845</v>
      </c>
      <c r="BU45" s="14"/>
      <c r="BV45" s="14"/>
      <c r="BW45" s="29">
        <v>1197</v>
      </c>
      <c r="BX45" s="29">
        <v>6078</v>
      </c>
      <c r="BY45" s="29"/>
      <c r="BZ45" s="29"/>
      <c r="CA45" s="70">
        <f t="shared" si="29"/>
        <v>1197</v>
      </c>
      <c r="CB45" s="70">
        <f t="shared" si="7"/>
        <v>6078</v>
      </c>
      <c r="CC45" s="71">
        <f t="shared" si="30"/>
        <v>5.0776942355889725</v>
      </c>
      <c r="CD45" s="14"/>
      <c r="CE45" s="29"/>
      <c r="CF45" s="10">
        <v>963</v>
      </c>
      <c r="CG45" s="10">
        <v>7197</v>
      </c>
      <c r="CH45" s="18"/>
      <c r="CJ45" s="70">
        <f t="shared" si="31"/>
        <v>963</v>
      </c>
      <c r="CK45" s="70">
        <f t="shared" si="8"/>
        <v>7197</v>
      </c>
      <c r="CL45" s="71">
        <f t="shared" si="32"/>
        <v>7.4735202492211839</v>
      </c>
      <c r="CM45" s="29"/>
      <c r="CN45" s="14"/>
      <c r="CO45" s="10">
        <v>825</v>
      </c>
      <c r="CP45" s="10">
        <v>6681</v>
      </c>
      <c r="CS45" s="70">
        <f t="shared" si="33"/>
        <v>825</v>
      </c>
      <c r="CT45" s="70">
        <f t="shared" si="9"/>
        <v>6681</v>
      </c>
      <c r="CU45" s="71">
        <f t="shared" si="34"/>
        <v>8.0981818181818177</v>
      </c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</row>
    <row r="46" spans="1:118" ht="15" customHeight="1" x14ac:dyDescent="0.3">
      <c r="A46" s="14" t="s">
        <v>86</v>
      </c>
      <c r="B46" s="14" t="s">
        <v>3</v>
      </c>
      <c r="C46" s="1"/>
      <c r="D46" s="1"/>
      <c r="E46" s="2">
        <v>25</v>
      </c>
      <c r="F46" s="2">
        <v>53</v>
      </c>
      <c r="G46" s="14"/>
      <c r="H46" s="14"/>
      <c r="I46" s="70">
        <f t="shared" si="10"/>
        <v>25</v>
      </c>
      <c r="J46" s="70">
        <f t="shared" si="11"/>
        <v>53</v>
      </c>
      <c r="K46" s="71">
        <f t="shared" si="12"/>
        <v>2.12</v>
      </c>
      <c r="L46" s="14"/>
      <c r="M46" s="14"/>
      <c r="N46" s="14"/>
      <c r="O46" s="14"/>
      <c r="P46" s="14"/>
      <c r="Q46" s="14"/>
      <c r="R46" s="70">
        <f t="shared" si="13"/>
        <v>0</v>
      </c>
      <c r="S46" s="70">
        <f t="shared" si="1"/>
        <v>0</v>
      </c>
      <c r="T46" s="71" t="str">
        <f t="shared" si="14"/>
        <v/>
      </c>
      <c r="U46" s="14"/>
      <c r="V46" s="14"/>
      <c r="W46" s="29"/>
      <c r="X46" s="29"/>
      <c r="Y46" s="14"/>
      <c r="Z46" s="14"/>
      <c r="AA46" s="70">
        <f t="shared" si="15"/>
        <v>0</v>
      </c>
      <c r="AB46" s="70">
        <f t="shared" si="2"/>
        <v>0</v>
      </c>
      <c r="AC46" s="71" t="str">
        <f t="shared" si="16"/>
        <v/>
      </c>
      <c r="AD46" s="14"/>
      <c r="AE46" s="14"/>
      <c r="AF46" s="29"/>
      <c r="AG46" s="14"/>
      <c r="AH46" s="14"/>
      <c r="AI46" s="14"/>
      <c r="AJ46" s="70">
        <f t="shared" si="17"/>
        <v>0</v>
      </c>
      <c r="AK46" s="70">
        <f t="shared" si="3"/>
        <v>0</v>
      </c>
      <c r="AL46" s="71" t="str">
        <f t="shared" si="18"/>
        <v/>
      </c>
      <c r="AM46" s="14"/>
      <c r="AN46" s="14"/>
      <c r="AO46" s="29">
        <v>459</v>
      </c>
      <c r="AP46" s="29">
        <v>1192</v>
      </c>
      <c r="AQ46" s="70">
        <f t="shared" si="19"/>
        <v>459</v>
      </c>
      <c r="AR46" s="70">
        <f t="shared" si="20"/>
        <v>1192</v>
      </c>
      <c r="AS46" s="71">
        <f t="shared" si="21"/>
        <v>2.5969498910675379</v>
      </c>
      <c r="AT46" s="14"/>
      <c r="AV46" s="29">
        <v>168</v>
      </c>
      <c r="AW46" s="29">
        <v>528</v>
      </c>
      <c r="AY46" s="29"/>
      <c r="AZ46" s="70">
        <f t="shared" si="35"/>
        <v>168</v>
      </c>
      <c r="BA46" s="70">
        <f t="shared" si="36"/>
        <v>528</v>
      </c>
      <c r="BB46" s="71">
        <f t="shared" si="37"/>
        <v>3.1428571428571428</v>
      </c>
      <c r="BC46" s="14"/>
      <c r="BD46" s="14"/>
      <c r="BE46" s="29">
        <v>136</v>
      </c>
      <c r="BF46" s="29">
        <v>394</v>
      </c>
      <c r="BG46" s="29"/>
      <c r="BH46" s="29"/>
      <c r="BI46" s="70">
        <f t="shared" si="24"/>
        <v>136</v>
      </c>
      <c r="BJ46" s="70">
        <f t="shared" si="25"/>
        <v>394</v>
      </c>
      <c r="BK46" s="71">
        <f t="shared" si="26"/>
        <v>2.8970588235294117</v>
      </c>
      <c r="BL46" s="14"/>
      <c r="BM46" s="14"/>
      <c r="BN46" s="29">
        <v>32</v>
      </c>
      <c r="BO46" s="29">
        <v>96</v>
      </c>
      <c r="BQ46" s="29"/>
      <c r="BR46" s="70">
        <f t="shared" si="27"/>
        <v>32</v>
      </c>
      <c r="BS46" s="70">
        <f t="shared" si="6"/>
        <v>96</v>
      </c>
      <c r="BT46" s="71">
        <f t="shared" si="28"/>
        <v>3</v>
      </c>
      <c r="BU46" s="14"/>
      <c r="BV46" s="14"/>
      <c r="BW46" s="29">
        <v>43</v>
      </c>
      <c r="BX46" s="29">
        <v>117</v>
      </c>
      <c r="BY46" s="29"/>
      <c r="BZ46" s="29"/>
      <c r="CA46" s="70">
        <f t="shared" si="29"/>
        <v>43</v>
      </c>
      <c r="CB46" s="70">
        <f t="shared" si="7"/>
        <v>117</v>
      </c>
      <c r="CC46" s="71">
        <f t="shared" si="30"/>
        <v>2.7209302325581395</v>
      </c>
      <c r="CD46" s="14"/>
      <c r="CE46" s="29"/>
      <c r="CF46" s="10">
        <v>30</v>
      </c>
      <c r="CG46" s="10">
        <v>100</v>
      </c>
      <c r="CH46" s="18"/>
      <c r="CJ46" s="70">
        <f t="shared" si="31"/>
        <v>30</v>
      </c>
      <c r="CK46" s="70">
        <f t="shared" si="8"/>
        <v>100</v>
      </c>
      <c r="CL46" s="71">
        <f t="shared" si="32"/>
        <v>3.3333333333333335</v>
      </c>
      <c r="CM46" s="29"/>
      <c r="CN46" s="14"/>
      <c r="CO46" s="10">
        <v>95</v>
      </c>
      <c r="CP46" s="10">
        <v>541</v>
      </c>
      <c r="CS46" s="70">
        <f t="shared" si="33"/>
        <v>95</v>
      </c>
      <c r="CT46" s="70">
        <f t="shared" si="9"/>
        <v>541</v>
      </c>
      <c r="CU46" s="71">
        <f t="shared" si="34"/>
        <v>5.6947368421052635</v>
      </c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</row>
    <row r="47" spans="1:118" ht="15" customHeight="1" x14ac:dyDescent="0.3">
      <c r="A47" s="14" t="s">
        <v>87</v>
      </c>
      <c r="B47" s="14" t="s">
        <v>3</v>
      </c>
      <c r="C47" s="1"/>
      <c r="D47" s="1"/>
      <c r="E47" s="2">
        <v>629</v>
      </c>
      <c r="F47" s="2">
        <v>832</v>
      </c>
      <c r="G47" s="14"/>
      <c r="H47" s="14"/>
      <c r="I47" s="70">
        <f t="shared" si="10"/>
        <v>629</v>
      </c>
      <c r="J47" s="70">
        <f t="shared" si="11"/>
        <v>832</v>
      </c>
      <c r="K47" s="71">
        <f t="shared" si="12"/>
        <v>1.3227344992050873</v>
      </c>
      <c r="L47" s="14"/>
      <c r="M47" s="14"/>
      <c r="N47" s="14">
        <v>47</v>
      </c>
      <c r="O47" s="14">
        <v>73</v>
      </c>
      <c r="P47" s="14"/>
      <c r="Q47" s="14"/>
      <c r="R47" s="70">
        <f t="shared" si="13"/>
        <v>47</v>
      </c>
      <c r="S47" s="70">
        <f t="shared" si="1"/>
        <v>73</v>
      </c>
      <c r="T47" s="71">
        <f t="shared" si="14"/>
        <v>1.553191489361702</v>
      </c>
      <c r="U47" s="14"/>
      <c r="V47" s="14"/>
      <c r="W47" s="29">
        <v>48</v>
      </c>
      <c r="X47" s="29">
        <v>69</v>
      </c>
      <c r="Y47" s="14"/>
      <c r="Z47" s="14"/>
      <c r="AA47" s="70">
        <f t="shared" si="15"/>
        <v>48</v>
      </c>
      <c r="AB47" s="70">
        <f t="shared" si="2"/>
        <v>69</v>
      </c>
      <c r="AC47" s="71">
        <f t="shared" si="16"/>
        <v>1.4375</v>
      </c>
      <c r="AD47" s="14"/>
      <c r="AE47" s="14"/>
      <c r="AG47" s="14"/>
      <c r="AH47" s="14"/>
      <c r="AI47" s="14"/>
      <c r="AJ47" s="70">
        <f t="shared" si="17"/>
        <v>0</v>
      </c>
      <c r="AK47" s="70">
        <f t="shared" si="3"/>
        <v>0</v>
      </c>
      <c r="AL47" s="71" t="str">
        <f t="shared" si="18"/>
        <v/>
      </c>
      <c r="AM47" s="14"/>
      <c r="AN47" s="14"/>
      <c r="AO47" s="29">
        <v>321</v>
      </c>
      <c r="AP47" s="29">
        <v>617</v>
      </c>
      <c r="AQ47" s="70">
        <f t="shared" si="19"/>
        <v>321</v>
      </c>
      <c r="AR47" s="70">
        <f t="shared" si="20"/>
        <v>617</v>
      </c>
      <c r="AS47" s="71">
        <f t="shared" si="21"/>
        <v>1.9221183800623054</v>
      </c>
      <c r="AT47" s="14"/>
      <c r="AV47" s="29">
        <v>2314</v>
      </c>
      <c r="AW47" s="29">
        <v>4259</v>
      </c>
      <c r="AY47" s="29"/>
      <c r="AZ47" s="70">
        <f t="shared" si="35"/>
        <v>2314</v>
      </c>
      <c r="BA47" s="70">
        <f t="shared" si="36"/>
        <v>4259</v>
      </c>
      <c r="BB47" s="71">
        <f t="shared" si="37"/>
        <v>1.8405358686257562</v>
      </c>
      <c r="BC47" s="14"/>
      <c r="BD47" s="14"/>
      <c r="BE47" s="29">
        <v>1393</v>
      </c>
      <c r="BF47" s="29">
        <v>2487</v>
      </c>
      <c r="BG47" s="29"/>
      <c r="BH47" s="29"/>
      <c r="BI47" s="70">
        <f t="shared" si="24"/>
        <v>1393</v>
      </c>
      <c r="BJ47" s="70">
        <f t="shared" si="25"/>
        <v>2487</v>
      </c>
      <c r="BK47" s="71">
        <f t="shared" si="26"/>
        <v>1.7853553481694184</v>
      </c>
      <c r="BL47" s="14"/>
      <c r="BM47" s="14"/>
      <c r="BN47" s="29">
        <v>576</v>
      </c>
      <c r="BO47" s="29">
        <v>1107</v>
      </c>
      <c r="BQ47" s="29"/>
      <c r="BR47" s="70">
        <f t="shared" si="27"/>
        <v>576</v>
      </c>
      <c r="BS47" s="70">
        <f t="shared" si="6"/>
        <v>1107</v>
      </c>
      <c r="BT47" s="71">
        <f t="shared" si="28"/>
        <v>1.921875</v>
      </c>
      <c r="BU47" s="14"/>
      <c r="BV47" s="14"/>
      <c r="BW47" s="29">
        <v>479</v>
      </c>
      <c r="BX47" s="29">
        <v>787</v>
      </c>
      <c r="BY47" s="29"/>
      <c r="BZ47" s="29"/>
      <c r="CA47" s="70">
        <f t="shared" si="29"/>
        <v>479</v>
      </c>
      <c r="CB47" s="70">
        <f t="shared" si="7"/>
        <v>787</v>
      </c>
      <c r="CC47" s="71">
        <f t="shared" si="30"/>
        <v>1.6430062630480167</v>
      </c>
      <c r="CD47" s="14"/>
      <c r="CE47" s="29"/>
      <c r="CF47" s="10">
        <v>287</v>
      </c>
      <c r="CG47" s="10">
        <v>520</v>
      </c>
      <c r="CH47" s="18"/>
      <c r="CJ47" s="70">
        <f t="shared" si="31"/>
        <v>287</v>
      </c>
      <c r="CK47" s="70">
        <f t="shared" si="8"/>
        <v>520</v>
      </c>
      <c r="CL47" s="71">
        <f t="shared" si="32"/>
        <v>1.8118466898954704</v>
      </c>
      <c r="CM47" s="29"/>
      <c r="CN47" s="14"/>
      <c r="CO47" s="10">
        <v>202</v>
      </c>
      <c r="CP47" s="10">
        <v>352</v>
      </c>
      <c r="CS47" s="70">
        <f t="shared" si="33"/>
        <v>202</v>
      </c>
      <c r="CT47" s="70">
        <f t="shared" si="9"/>
        <v>352</v>
      </c>
      <c r="CU47" s="71">
        <f t="shared" si="34"/>
        <v>1.7425742574257426</v>
      </c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</row>
    <row r="48" spans="1:118" ht="15" customHeight="1" x14ac:dyDescent="0.3">
      <c r="A48" s="14" t="s">
        <v>88</v>
      </c>
      <c r="B48" s="14" t="s">
        <v>3</v>
      </c>
      <c r="C48" s="1"/>
      <c r="D48" s="1"/>
      <c r="E48" s="2">
        <v>1413</v>
      </c>
      <c r="F48" s="2">
        <v>2901</v>
      </c>
      <c r="G48" s="14"/>
      <c r="H48" s="14"/>
      <c r="I48" s="70">
        <f t="shared" si="10"/>
        <v>1413</v>
      </c>
      <c r="J48" s="70">
        <f t="shared" si="11"/>
        <v>2901</v>
      </c>
      <c r="K48" s="71">
        <f t="shared" si="12"/>
        <v>2.0530785562632698</v>
      </c>
      <c r="L48" s="14"/>
      <c r="M48" s="14"/>
      <c r="N48" s="14">
        <v>155</v>
      </c>
      <c r="O48" s="14">
        <v>649</v>
      </c>
      <c r="P48" s="14"/>
      <c r="Q48" s="14"/>
      <c r="R48" s="70">
        <f t="shared" si="13"/>
        <v>155</v>
      </c>
      <c r="S48" s="70">
        <f t="shared" si="1"/>
        <v>649</v>
      </c>
      <c r="T48" s="71">
        <f t="shared" si="14"/>
        <v>4.1870967741935488</v>
      </c>
      <c r="U48" s="14"/>
      <c r="V48" s="14"/>
      <c r="W48" s="29">
        <v>72</v>
      </c>
      <c r="X48" s="29">
        <v>234</v>
      </c>
      <c r="Y48" s="14"/>
      <c r="Z48" s="14"/>
      <c r="AA48" s="70">
        <f t="shared" si="15"/>
        <v>72</v>
      </c>
      <c r="AB48" s="70">
        <f t="shared" si="2"/>
        <v>234</v>
      </c>
      <c r="AC48" s="71">
        <f t="shared" si="16"/>
        <v>3.25</v>
      </c>
      <c r="AD48" s="14"/>
      <c r="AE48" s="14"/>
      <c r="AF48" s="29"/>
      <c r="AG48" s="14"/>
      <c r="AH48" s="14"/>
      <c r="AI48" s="14"/>
      <c r="AJ48" s="70">
        <f t="shared" si="17"/>
        <v>0</v>
      </c>
      <c r="AK48" s="70">
        <f t="shared" si="3"/>
        <v>0</v>
      </c>
      <c r="AL48" s="71" t="str">
        <f t="shared" si="18"/>
        <v/>
      </c>
      <c r="AM48" s="14"/>
      <c r="AN48" s="14"/>
      <c r="AO48" s="29">
        <v>162</v>
      </c>
      <c r="AP48" s="29">
        <v>921</v>
      </c>
      <c r="AQ48" s="70">
        <f t="shared" si="19"/>
        <v>162</v>
      </c>
      <c r="AR48" s="70">
        <f t="shared" si="20"/>
        <v>921</v>
      </c>
      <c r="AS48" s="71">
        <f t="shared" si="21"/>
        <v>5.6851851851851851</v>
      </c>
      <c r="AT48" s="14"/>
      <c r="AV48" s="29">
        <v>1060</v>
      </c>
      <c r="AW48" s="29">
        <v>6351</v>
      </c>
      <c r="AY48" s="29"/>
      <c r="AZ48" s="70">
        <f t="shared" si="35"/>
        <v>1060</v>
      </c>
      <c r="BA48" s="70">
        <f t="shared" si="36"/>
        <v>6351</v>
      </c>
      <c r="BB48" s="71">
        <f t="shared" si="37"/>
        <v>5.9915094339622641</v>
      </c>
      <c r="BC48" s="14"/>
      <c r="BD48" s="14"/>
      <c r="BE48" s="29">
        <v>1067</v>
      </c>
      <c r="BF48" s="29">
        <v>5789</v>
      </c>
      <c r="BG48" s="29"/>
      <c r="BH48" s="29"/>
      <c r="BI48" s="70">
        <f t="shared" si="24"/>
        <v>1067</v>
      </c>
      <c r="BJ48" s="70">
        <f t="shared" si="25"/>
        <v>5789</v>
      </c>
      <c r="BK48" s="71">
        <f t="shared" si="26"/>
        <v>5.4254920337394568</v>
      </c>
      <c r="BL48" s="14"/>
      <c r="BM48" s="14"/>
      <c r="BN48" s="29">
        <v>432</v>
      </c>
      <c r="BO48" s="29">
        <v>2335</v>
      </c>
      <c r="BQ48" s="29"/>
      <c r="BR48" s="70">
        <f t="shared" si="27"/>
        <v>432</v>
      </c>
      <c r="BS48" s="70">
        <f t="shared" si="6"/>
        <v>2335</v>
      </c>
      <c r="BT48" s="71">
        <f t="shared" si="28"/>
        <v>5.4050925925925926</v>
      </c>
      <c r="BU48" s="14"/>
      <c r="BV48" s="14"/>
      <c r="BW48" s="29">
        <v>310</v>
      </c>
      <c r="BX48" s="29">
        <v>1647</v>
      </c>
      <c r="BY48" s="29"/>
      <c r="BZ48" s="29"/>
      <c r="CA48" s="70">
        <f t="shared" si="29"/>
        <v>310</v>
      </c>
      <c r="CB48" s="70">
        <f t="shared" si="7"/>
        <v>1647</v>
      </c>
      <c r="CC48" s="71">
        <f t="shared" si="30"/>
        <v>5.3129032258064512</v>
      </c>
      <c r="CD48" s="14"/>
      <c r="CE48" s="29"/>
      <c r="CF48" s="10">
        <v>399</v>
      </c>
      <c r="CG48" s="10">
        <v>1240</v>
      </c>
      <c r="CH48" s="18"/>
      <c r="CJ48" s="70">
        <f t="shared" si="31"/>
        <v>399</v>
      </c>
      <c r="CK48" s="70">
        <f t="shared" si="8"/>
        <v>1240</v>
      </c>
      <c r="CL48" s="71">
        <f t="shared" si="32"/>
        <v>3.1077694235588971</v>
      </c>
      <c r="CM48" s="29"/>
      <c r="CN48" s="14"/>
      <c r="CO48" s="10">
        <v>208</v>
      </c>
      <c r="CP48" s="10">
        <v>2013</v>
      </c>
      <c r="CS48" s="70">
        <f t="shared" si="33"/>
        <v>208</v>
      </c>
      <c r="CT48" s="70">
        <f t="shared" si="9"/>
        <v>2013</v>
      </c>
      <c r="CU48" s="71">
        <f t="shared" si="34"/>
        <v>9.677884615384615</v>
      </c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</row>
    <row r="49" spans="1:118" ht="15" customHeight="1" x14ac:dyDescent="0.3">
      <c r="A49" s="14" t="s">
        <v>89</v>
      </c>
      <c r="B49" s="14" t="s">
        <v>3</v>
      </c>
      <c r="C49" s="1"/>
      <c r="D49" s="1"/>
      <c r="E49" s="2">
        <v>100</v>
      </c>
      <c r="F49" s="2">
        <v>41</v>
      </c>
      <c r="G49" s="14"/>
      <c r="H49" s="14"/>
      <c r="I49" s="70">
        <f t="shared" si="10"/>
        <v>100</v>
      </c>
      <c r="J49" s="70">
        <f t="shared" si="11"/>
        <v>41</v>
      </c>
      <c r="K49" s="71">
        <f t="shared" si="12"/>
        <v>0.41</v>
      </c>
      <c r="L49" s="14"/>
      <c r="M49" s="14"/>
      <c r="N49" s="14"/>
      <c r="O49" s="14"/>
      <c r="P49" s="14"/>
      <c r="Q49" s="14"/>
      <c r="R49" s="70">
        <f t="shared" si="13"/>
        <v>0</v>
      </c>
      <c r="S49" s="70">
        <f t="shared" si="1"/>
        <v>0</v>
      </c>
      <c r="T49" s="71" t="str">
        <f t="shared" si="14"/>
        <v/>
      </c>
      <c r="U49" s="14"/>
      <c r="V49" s="14"/>
      <c r="W49" s="29"/>
      <c r="X49" s="29"/>
      <c r="Y49" s="14"/>
      <c r="Z49" s="14"/>
      <c r="AA49" s="70">
        <f t="shared" si="15"/>
        <v>0</v>
      </c>
      <c r="AB49" s="70">
        <f t="shared" si="2"/>
        <v>0</v>
      </c>
      <c r="AC49" s="71" t="str">
        <f t="shared" si="16"/>
        <v/>
      </c>
      <c r="AD49" s="14"/>
      <c r="AE49" s="14"/>
      <c r="AG49" s="14"/>
      <c r="AH49" s="14"/>
      <c r="AI49" s="14"/>
      <c r="AJ49" s="70">
        <f t="shared" si="17"/>
        <v>0</v>
      </c>
      <c r="AK49" s="70">
        <f t="shared" si="3"/>
        <v>0</v>
      </c>
      <c r="AL49" s="71" t="str">
        <f t="shared" si="18"/>
        <v/>
      </c>
      <c r="AM49" s="14"/>
      <c r="AN49" s="14"/>
      <c r="AO49" s="29">
        <v>23943</v>
      </c>
      <c r="AP49" s="29">
        <v>16805</v>
      </c>
      <c r="AQ49" s="70">
        <f t="shared" si="19"/>
        <v>23943</v>
      </c>
      <c r="AR49" s="70">
        <f t="shared" si="20"/>
        <v>16805</v>
      </c>
      <c r="AS49" s="71">
        <f t="shared" si="21"/>
        <v>0.70187528714029157</v>
      </c>
      <c r="AT49" s="14"/>
      <c r="AV49" s="29">
        <v>994</v>
      </c>
      <c r="AW49" s="29">
        <v>468</v>
      </c>
      <c r="AY49" s="29"/>
      <c r="AZ49" s="70">
        <f t="shared" si="35"/>
        <v>994</v>
      </c>
      <c r="BA49" s="70">
        <f t="shared" si="36"/>
        <v>468</v>
      </c>
      <c r="BB49" s="71">
        <f t="shared" si="37"/>
        <v>0.47082494969818911</v>
      </c>
      <c r="BC49" s="14"/>
      <c r="BD49" s="14"/>
      <c r="BE49" s="29">
        <v>4809</v>
      </c>
      <c r="BF49" s="29">
        <v>170</v>
      </c>
      <c r="BG49" s="29"/>
      <c r="BH49" s="29"/>
      <c r="BI49" s="70">
        <f t="shared" si="24"/>
        <v>4809</v>
      </c>
      <c r="BJ49" s="70">
        <f t="shared" si="25"/>
        <v>170</v>
      </c>
      <c r="BK49" s="71">
        <f t="shared" si="26"/>
        <v>3.5350384695362863E-2</v>
      </c>
      <c r="BL49" s="14"/>
      <c r="BM49" s="14"/>
      <c r="BN49" s="29">
        <v>323</v>
      </c>
      <c r="BO49" s="29">
        <v>98</v>
      </c>
      <c r="BQ49" s="29"/>
      <c r="BR49" s="70">
        <f t="shared" si="27"/>
        <v>323</v>
      </c>
      <c r="BS49" s="70">
        <f t="shared" si="6"/>
        <v>98</v>
      </c>
      <c r="BT49" s="71">
        <f t="shared" si="28"/>
        <v>0.30340557275541796</v>
      </c>
      <c r="BU49" s="14"/>
      <c r="BV49" s="14"/>
      <c r="BW49" s="29">
        <v>8</v>
      </c>
      <c r="BX49" s="29">
        <v>5</v>
      </c>
      <c r="BY49" s="29"/>
      <c r="BZ49" s="29"/>
      <c r="CA49" s="70">
        <f t="shared" si="29"/>
        <v>8</v>
      </c>
      <c r="CB49" s="70">
        <f t="shared" si="7"/>
        <v>5</v>
      </c>
      <c r="CC49" s="71">
        <f t="shared" si="30"/>
        <v>0.625</v>
      </c>
      <c r="CD49" s="14"/>
      <c r="CE49" s="29"/>
      <c r="CF49" s="10">
        <v>1167</v>
      </c>
      <c r="CG49" s="10">
        <v>750</v>
      </c>
      <c r="CH49" s="18"/>
      <c r="CI49" s="10"/>
      <c r="CJ49" s="70">
        <f t="shared" si="31"/>
        <v>1167</v>
      </c>
      <c r="CK49" s="70">
        <f t="shared" si="8"/>
        <v>750</v>
      </c>
      <c r="CL49" s="71">
        <f t="shared" si="32"/>
        <v>0.64267352185089976</v>
      </c>
      <c r="CM49" s="29"/>
      <c r="CN49" s="14"/>
      <c r="CO49" s="10">
        <v>3796</v>
      </c>
      <c r="CP49" s="10">
        <v>1105</v>
      </c>
      <c r="CS49" s="70">
        <f t="shared" si="33"/>
        <v>3796</v>
      </c>
      <c r="CT49" s="70">
        <f t="shared" si="9"/>
        <v>1105</v>
      </c>
      <c r="CU49" s="71">
        <f t="shared" si="34"/>
        <v>0.2910958904109589</v>
      </c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</row>
    <row r="50" spans="1:118" ht="15" customHeight="1" x14ac:dyDescent="0.3">
      <c r="A50" s="14" t="s">
        <v>126</v>
      </c>
      <c r="B50" s="14" t="s">
        <v>63</v>
      </c>
      <c r="C50" s="1"/>
      <c r="D50" s="1"/>
      <c r="E50" s="2"/>
      <c r="F50" s="2"/>
      <c r="G50" s="29"/>
      <c r="H50" s="29"/>
      <c r="I50" s="70">
        <f t="shared" si="10"/>
        <v>0</v>
      </c>
      <c r="J50" s="70">
        <f t="shared" si="11"/>
        <v>0</v>
      </c>
      <c r="K50" s="71" t="str">
        <f t="shared" si="12"/>
        <v/>
      </c>
      <c r="L50" s="14"/>
      <c r="M50" s="14"/>
      <c r="N50" s="14">
        <v>232700</v>
      </c>
      <c r="O50" s="14">
        <v>2926</v>
      </c>
      <c r="P50" s="29"/>
      <c r="Q50" s="29"/>
      <c r="R50" s="70">
        <f t="shared" si="13"/>
        <v>232700</v>
      </c>
      <c r="S50" s="70">
        <f t="shared" si="1"/>
        <v>2926</v>
      </c>
      <c r="T50" s="71">
        <f t="shared" si="14"/>
        <v>1.2574129780833691E-2</v>
      </c>
      <c r="U50" s="14"/>
      <c r="V50" s="14"/>
      <c r="W50" s="29"/>
      <c r="X50" s="29"/>
      <c r="Z50" s="14"/>
      <c r="AA50" s="70">
        <f t="shared" si="15"/>
        <v>0</v>
      </c>
      <c r="AB50" s="70">
        <f t="shared" si="2"/>
        <v>0</v>
      </c>
      <c r="AC50" s="71" t="str">
        <f t="shared" si="16"/>
        <v/>
      </c>
      <c r="AD50" s="14"/>
      <c r="AE50" s="14"/>
      <c r="AF50" s="29">
        <v>13042</v>
      </c>
      <c r="AG50" s="29">
        <v>6807</v>
      </c>
      <c r="AH50" s="14"/>
      <c r="AI50" s="14"/>
      <c r="AJ50" s="70">
        <f t="shared" si="17"/>
        <v>13042</v>
      </c>
      <c r="AK50" s="70">
        <f t="shared" si="3"/>
        <v>6807</v>
      </c>
      <c r="AL50" s="71">
        <f t="shared" si="18"/>
        <v>0.52192915197055667</v>
      </c>
      <c r="AM50" s="14"/>
      <c r="AN50" s="14"/>
      <c r="AO50" s="29">
        <v>1989</v>
      </c>
      <c r="AP50" s="29">
        <v>5958</v>
      </c>
      <c r="AQ50" s="70">
        <f t="shared" si="19"/>
        <v>1989</v>
      </c>
      <c r="AR50" s="70">
        <f t="shared" si="20"/>
        <v>5958</v>
      </c>
      <c r="AS50" s="71">
        <f t="shared" si="21"/>
        <v>2.995475113122172</v>
      </c>
      <c r="AT50" s="14"/>
      <c r="AV50" s="29">
        <v>2041</v>
      </c>
      <c r="AW50" s="29">
        <v>6752</v>
      </c>
      <c r="AY50" s="29"/>
      <c r="AZ50" s="70">
        <f t="shared" si="35"/>
        <v>2041</v>
      </c>
      <c r="BA50" s="70">
        <f t="shared" si="36"/>
        <v>6752</v>
      </c>
      <c r="BB50" s="71">
        <f t="shared" si="37"/>
        <v>3.3081822635962763</v>
      </c>
      <c r="BC50" s="14"/>
      <c r="BD50" s="14"/>
      <c r="BE50" s="29">
        <v>15775</v>
      </c>
      <c r="BF50" s="29">
        <v>11283</v>
      </c>
      <c r="BG50" s="29"/>
      <c r="BH50" s="29"/>
      <c r="BI50" s="70">
        <f t="shared" si="24"/>
        <v>15775</v>
      </c>
      <c r="BJ50" s="70">
        <f t="shared" si="25"/>
        <v>11283</v>
      </c>
      <c r="BK50" s="71">
        <f t="shared" si="26"/>
        <v>0.71524564183835182</v>
      </c>
      <c r="BL50" s="14"/>
      <c r="BM50" s="14"/>
      <c r="BN50" s="29">
        <v>2580</v>
      </c>
      <c r="BO50" s="29">
        <v>5482</v>
      </c>
      <c r="BQ50" s="29"/>
      <c r="BR50" s="70">
        <f t="shared" si="27"/>
        <v>2580</v>
      </c>
      <c r="BS50" s="70">
        <f t="shared" si="6"/>
        <v>5482</v>
      </c>
      <c r="BT50" s="71">
        <f t="shared" si="28"/>
        <v>2.1248062015503875</v>
      </c>
      <c r="BU50" s="14"/>
      <c r="BV50" s="14"/>
      <c r="BW50" s="29">
        <v>499</v>
      </c>
      <c r="BX50" s="29">
        <v>443</v>
      </c>
      <c r="BY50" s="29"/>
      <c r="BZ50" s="29"/>
      <c r="CA50" s="70">
        <f t="shared" si="29"/>
        <v>499</v>
      </c>
      <c r="CB50" s="70">
        <f t="shared" si="7"/>
        <v>443</v>
      </c>
      <c r="CC50" s="71">
        <f t="shared" si="30"/>
        <v>0.88777555110220441</v>
      </c>
      <c r="CD50" s="14"/>
      <c r="CE50" s="29"/>
      <c r="CF50" s="10"/>
      <c r="CG50" s="10"/>
      <c r="CH50" s="18"/>
      <c r="CJ50" s="70">
        <f t="shared" si="31"/>
        <v>0</v>
      </c>
      <c r="CK50" s="70">
        <f t="shared" si="8"/>
        <v>0</v>
      </c>
      <c r="CL50" s="71" t="str">
        <f t="shared" si="32"/>
        <v/>
      </c>
      <c r="CM50" s="29"/>
      <c r="CN50" s="14"/>
      <c r="CO50" s="10"/>
      <c r="CP50" s="10"/>
      <c r="CS50" s="70">
        <f t="shared" si="33"/>
        <v>0</v>
      </c>
      <c r="CT50" s="70">
        <f t="shared" si="9"/>
        <v>0</v>
      </c>
      <c r="CU50" s="71" t="str">
        <f t="shared" si="34"/>
        <v/>
      </c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</row>
    <row r="51" spans="1:118" ht="15" customHeight="1" x14ac:dyDescent="0.3">
      <c r="A51" s="14" t="s">
        <v>54</v>
      </c>
      <c r="B51" s="14" t="s">
        <v>63</v>
      </c>
      <c r="C51" s="1"/>
      <c r="D51" s="1"/>
      <c r="E51" s="2">
        <v>65988</v>
      </c>
      <c r="F51" s="2">
        <v>319</v>
      </c>
      <c r="G51" s="29"/>
      <c r="H51" s="29"/>
      <c r="I51" s="70">
        <f t="shared" si="10"/>
        <v>65988</v>
      </c>
      <c r="J51" s="70">
        <f t="shared" si="11"/>
        <v>319</v>
      </c>
      <c r="K51" s="71">
        <f t="shared" si="12"/>
        <v>4.8342122810207918E-3</v>
      </c>
      <c r="L51" s="14"/>
      <c r="M51" s="14"/>
      <c r="N51" s="14">
        <v>32273</v>
      </c>
      <c r="O51" s="14">
        <v>360</v>
      </c>
      <c r="P51" s="29"/>
      <c r="Q51" s="29"/>
      <c r="R51" s="70">
        <f t="shared" si="13"/>
        <v>32273</v>
      </c>
      <c r="S51" s="70">
        <f t="shared" si="1"/>
        <v>360</v>
      </c>
      <c r="T51" s="71">
        <f t="shared" si="14"/>
        <v>1.1154835311250891E-2</v>
      </c>
      <c r="U51" s="14"/>
      <c r="V51" s="14"/>
      <c r="W51" s="29">
        <v>45493</v>
      </c>
      <c r="X51" s="29">
        <v>687</v>
      </c>
      <c r="Z51" s="14"/>
      <c r="AA51" s="70">
        <f t="shared" si="15"/>
        <v>45493</v>
      </c>
      <c r="AB51" s="70">
        <f t="shared" si="2"/>
        <v>687</v>
      </c>
      <c r="AC51" s="71">
        <f t="shared" si="16"/>
        <v>1.5101224364187897E-2</v>
      </c>
      <c r="AD51" s="14"/>
      <c r="AE51" s="14"/>
      <c r="AF51" s="2">
        <v>41764</v>
      </c>
      <c r="AG51" s="29">
        <f>907+38</f>
        <v>945</v>
      </c>
      <c r="AH51" s="14"/>
      <c r="AI51" s="14"/>
      <c r="AJ51" s="70">
        <f t="shared" si="17"/>
        <v>41764</v>
      </c>
      <c r="AK51" s="70">
        <f t="shared" si="3"/>
        <v>945</v>
      </c>
      <c r="AL51" s="71">
        <f t="shared" si="18"/>
        <v>2.2627142993966096E-2</v>
      </c>
      <c r="AM51" s="14"/>
      <c r="AN51" s="14"/>
      <c r="AO51" s="29">
        <v>38623</v>
      </c>
      <c r="AP51" s="29">
        <v>474</v>
      </c>
      <c r="AQ51" s="70">
        <f t="shared" si="19"/>
        <v>38623</v>
      </c>
      <c r="AR51" s="70">
        <f t="shared" si="20"/>
        <v>474</v>
      </c>
      <c r="AS51" s="71">
        <f t="shared" si="21"/>
        <v>1.2272480128420889E-2</v>
      </c>
      <c r="AT51" s="14"/>
      <c r="AV51" s="29">
        <v>42237</v>
      </c>
      <c r="AW51" s="29">
        <v>501</v>
      </c>
      <c r="AY51" s="29"/>
      <c r="AZ51" s="70">
        <f t="shared" si="35"/>
        <v>42237</v>
      </c>
      <c r="BA51" s="70">
        <f t="shared" si="36"/>
        <v>501</v>
      </c>
      <c r="BB51" s="71">
        <f t="shared" si="37"/>
        <v>1.1861637900419063E-2</v>
      </c>
      <c r="BC51" s="14"/>
      <c r="BD51" s="14"/>
      <c r="BE51" s="29">
        <v>48503</v>
      </c>
      <c r="BF51" s="29">
        <v>839</v>
      </c>
      <c r="BG51" s="29"/>
      <c r="BH51" s="29"/>
      <c r="BI51" s="70">
        <f t="shared" si="24"/>
        <v>48503</v>
      </c>
      <c r="BJ51" s="70">
        <f t="shared" si="25"/>
        <v>839</v>
      </c>
      <c r="BK51" s="71">
        <f t="shared" si="26"/>
        <v>1.7297899099024804E-2</v>
      </c>
      <c r="BL51" s="14"/>
      <c r="BM51" s="14"/>
      <c r="BN51" s="29">
        <v>56708</v>
      </c>
      <c r="BO51" s="29">
        <v>742</v>
      </c>
      <c r="BQ51" s="29"/>
      <c r="BR51" s="70">
        <f t="shared" si="27"/>
        <v>56708</v>
      </c>
      <c r="BS51" s="70">
        <f t="shared" si="6"/>
        <v>742</v>
      </c>
      <c r="BT51" s="71">
        <f t="shared" si="28"/>
        <v>1.3084573605135078E-2</v>
      </c>
      <c r="BU51" s="14"/>
      <c r="BV51" s="14"/>
      <c r="BW51" s="29">
        <v>105514</v>
      </c>
      <c r="BX51" s="29">
        <v>1084</v>
      </c>
      <c r="BY51" s="29"/>
      <c r="BZ51" s="29"/>
      <c r="CA51" s="70">
        <f t="shared" si="29"/>
        <v>105514</v>
      </c>
      <c r="CB51" s="70">
        <f t="shared" si="7"/>
        <v>1084</v>
      </c>
      <c r="CC51" s="71">
        <f t="shared" si="30"/>
        <v>1.0273518206114829E-2</v>
      </c>
      <c r="CD51" s="14"/>
      <c r="CE51" s="29"/>
      <c r="CF51" s="10">
        <v>113568</v>
      </c>
      <c r="CG51" s="10">
        <v>1529</v>
      </c>
      <c r="CH51" s="18"/>
      <c r="CJ51" s="70">
        <f t="shared" si="31"/>
        <v>113568</v>
      </c>
      <c r="CK51" s="70">
        <f t="shared" si="8"/>
        <v>1529</v>
      </c>
      <c r="CL51" s="71">
        <f t="shared" si="32"/>
        <v>1.3463299520991829E-2</v>
      </c>
      <c r="CM51" s="29"/>
      <c r="CN51" s="14"/>
      <c r="CO51" s="10">
        <f>39366+171353</f>
        <v>210719</v>
      </c>
      <c r="CP51" s="10">
        <v>2045</v>
      </c>
      <c r="CS51" s="70">
        <f t="shared" si="33"/>
        <v>210719</v>
      </c>
      <c r="CT51" s="70">
        <f t="shared" si="9"/>
        <v>2045</v>
      </c>
      <c r="CU51" s="71">
        <f t="shared" si="34"/>
        <v>9.7048676199108768E-3</v>
      </c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</row>
    <row r="52" spans="1:118" ht="15" customHeight="1" x14ac:dyDescent="0.3">
      <c r="A52" s="14" t="s">
        <v>80</v>
      </c>
      <c r="B52" s="14" t="s">
        <v>63</v>
      </c>
      <c r="C52" s="1"/>
      <c r="D52" s="1"/>
      <c r="E52" s="2">
        <v>23328</v>
      </c>
      <c r="F52" s="2">
        <v>967</v>
      </c>
      <c r="G52" s="29"/>
      <c r="H52" s="29"/>
      <c r="I52" s="70">
        <f t="shared" si="10"/>
        <v>23328</v>
      </c>
      <c r="J52" s="70">
        <f t="shared" si="11"/>
        <v>967</v>
      </c>
      <c r="K52" s="71">
        <f t="shared" si="12"/>
        <v>4.1452331961591218E-2</v>
      </c>
      <c r="L52" s="14"/>
      <c r="M52" s="14"/>
      <c r="N52" s="14">
        <v>75754</v>
      </c>
      <c r="O52" s="14">
        <v>2059</v>
      </c>
      <c r="P52" s="29"/>
      <c r="Q52" s="29"/>
      <c r="R52" s="70">
        <f t="shared" si="13"/>
        <v>75754</v>
      </c>
      <c r="S52" s="70">
        <f t="shared" si="1"/>
        <v>2059</v>
      </c>
      <c r="T52" s="71">
        <f t="shared" si="14"/>
        <v>2.7180082899912875E-2</v>
      </c>
      <c r="U52" s="14"/>
      <c r="V52" s="14"/>
      <c r="W52" s="29">
        <v>3269</v>
      </c>
      <c r="X52" s="29">
        <v>105</v>
      </c>
      <c r="Z52" s="14"/>
      <c r="AA52" s="70">
        <f t="shared" si="15"/>
        <v>3269</v>
      </c>
      <c r="AB52" s="70">
        <f t="shared" si="2"/>
        <v>105</v>
      </c>
      <c r="AC52" s="71">
        <f t="shared" si="16"/>
        <v>3.2119914346895075E-2</v>
      </c>
      <c r="AD52" s="14"/>
      <c r="AE52" s="14"/>
      <c r="AF52" s="29">
        <v>24434</v>
      </c>
      <c r="AG52" s="29">
        <v>539</v>
      </c>
      <c r="AH52" s="14"/>
      <c r="AI52" s="14"/>
      <c r="AJ52" s="70">
        <f t="shared" si="17"/>
        <v>24434</v>
      </c>
      <c r="AK52" s="70">
        <f t="shared" si="3"/>
        <v>539</v>
      </c>
      <c r="AL52" s="71">
        <f t="shared" si="18"/>
        <v>2.2059425390848816E-2</v>
      </c>
      <c r="AM52" s="14"/>
      <c r="AN52" s="14"/>
      <c r="AO52" s="29">
        <v>18557</v>
      </c>
      <c r="AP52" s="29">
        <v>382</v>
      </c>
      <c r="AQ52" s="70">
        <f t="shared" si="19"/>
        <v>18557</v>
      </c>
      <c r="AR52" s="70">
        <f t="shared" si="20"/>
        <v>382</v>
      </c>
      <c r="AS52" s="71">
        <f t="shared" si="21"/>
        <v>2.0585223904725978E-2</v>
      </c>
      <c r="AT52" s="14"/>
      <c r="AV52" s="29">
        <v>5915</v>
      </c>
      <c r="AW52" s="29">
        <v>193</v>
      </c>
      <c r="AY52" s="29"/>
      <c r="AZ52" s="70">
        <f t="shared" si="35"/>
        <v>5915</v>
      </c>
      <c r="BA52" s="70">
        <f t="shared" si="36"/>
        <v>193</v>
      </c>
      <c r="BB52" s="71">
        <f t="shared" si="37"/>
        <v>3.2628909551986475E-2</v>
      </c>
      <c r="BC52" s="14"/>
      <c r="BD52" s="14"/>
      <c r="BE52" s="29">
        <v>19156</v>
      </c>
      <c r="BF52" s="29">
        <v>640</v>
      </c>
      <c r="BG52" s="29"/>
      <c r="BH52" s="29"/>
      <c r="BI52" s="70">
        <f t="shared" si="24"/>
        <v>19156</v>
      </c>
      <c r="BJ52" s="70">
        <f t="shared" si="25"/>
        <v>640</v>
      </c>
      <c r="BK52" s="71">
        <f t="shared" si="26"/>
        <v>3.3409897682188348E-2</v>
      </c>
      <c r="BL52" s="14"/>
      <c r="BM52" s="14"/>
      <c r="BN52" s="29">
        <v>16922</v>
      </c>
      <c r="BO52" s="29">
        <v>352</v>
      </c>
      <c r="BQ52" s="29"/>
      <c r="BR52" s="70">
        <f t="shared" si="27"/>
        <v>16922</v>
      </c>
      <c r="BS52" s="70">
        <f t="shared" si="6"/>
        <v>352</v>
      </c>
      <c r="BT52" s="71">
        <f t="shared" si="28"/>
        <v>2.0801323720600402E-2</v>
      </c>
      <c r="BU52" s="14"/>
      <c r="BV52" s="14"/>
      <c r="BW52" s="29">
        <v>32</v>
      </c>
      <c r="BX52" s="29">
        <v>1</v>
      </c>
      <c r="BY52" s="29"/>
      <c r="BZ52" s="29"/>
      <c r="CA52" s="70">
        <f t="shared" si="29"/>
        <v>32</v>
      </c>
      <c r="CB52" s="70">
        <f t="shared" si="7"/>
        <v>1</v>
      </c>
      <c r="CC52" s="71">
        <f t="shared" si="30"/>
        <v>3.125E-2</v>
      </c>
      <c r="CD52" s="14"/>
      <c r="CE52" s="29"/>
      <c r="CF52" s="10">
        <v>37206</v>
      </c>
      <c r="CG52" s="10">
        <v>1372</v>
      </c>
      <c r="CH52" s="18"/>
      <c r="CJ52" s="70">
        <f t="shared" si="31"/>
        <v>37206</v>
      </c>
      <c r="CK52" s="70">
        <f t="shared" si="8"/>
        <v>1372</v>
      </c>
      <c r="CL52" s="71">
        <f t="shared" si="32"/>
        <v>3.687577272482933E-2</v>
      </c>
      <c r="CM52" s="29"/>
      <c r="CN52" s="14"/>
      <c r="CO52" s="10">
        <v>27703</v>
      </c>
      <c r="CP52" s="10">
        <v>925</v>
      </c>
      <c r="CS52" s="70">
        <f t="shared" si="33"/>
        <v>27703</v>
      </c>
      <c r="CT52" s="70">
        <f t="shared" si="9"/>
        <v>925</v>
      </c>
      <c r="CU52" s="71">
        <f t="shared" si="34"/>
        <v>3.3389885571959717E-2</v>
      </c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</row>
    <row r="53" spans="1:118" ht="15" customHeight="1" x14ac:dyDescent="0.3">
      <c r="A53" s="14" t="s">
        <v>33</v>
      </c>
      <c r="B53" s="14" t="s">
        <v>63</v>
      </c>
      <c r="C53" s="1"/>
      <c r="D53" s="1"/>
      <c r="E53" s="2">
        <v>95147</v>
      </c>
      <c r="F53" s="2">
        <v>2726</v>
      </c>
      <c r="G53" s="29"/>
      <c r="H53" s="29"/>
      <c r="I53" s="70">
        <f t="shared" si="10"/>
        <v>95147</v>
      </c>
      <c r="J53" s="70">
        <f t="shared" si="11"/>
        <v>2726</v>
      </c>
      <c r="K53" s="71">
        <f t="shared" si="12"/>
        <v>2.865040411153268E-2</v>
      </c>
      <c r="L53" s="14"/>
      <c r="M53" s="14"/>
      <c r="N53" s="14">
        <v>59898</v>
      </c>
      <c r="O53" s="14">
        <v>1836</v>
      </c>
      <c r="P53" s="29"/>
      <c r="Q53" s="29"/>
      <c r="R53" s="70">
        <f t="shared" si="13"/>
        <v>59898</v>
      </c>
      <c r="S53" s="70">
        <f t="shared" si="1"/>
        <v>1836</v>
      </c>
      <c r="T53" s="71">
        <f t="shared" si="14"/>
        <v>3.0652108584593808E-2</v>
      </c>
      <c r="U53" s="14"/>
      <c r="V53" s="14"/>
      <c r="W53" s="29">
        <v>76134</v>
      </c>
      <c r="X53" s="29">
        <v>2635</v>
      </c>
      <c r="Z53" s="14"/>
      <c r="AA53" s="70">
        <f t="shared" si="15"/>
        <v>76134</v>
      </c>
      <c r="AB53" s="70">
        <f t="shared" si="2"/>
        <v>2635</v>
      </c>
      <c r="AC53" s="71">
        <f t="shared" si="16"/>
        <v>3.4610029684503642E-2</v>
      </c>
      <c r="AD53" s="14"/>
      <c r="AE53" s="14"/>
      <c r="AF53" s="2">
        <v>40957</v>
      </c>
      <c r="AG53" s="29">
        <v>1329</v>
      </c>
      <c r="AH53" s="14"/>
      <c r="AI53" s="14"/>
      <c r="AJ53" s="70">
        <f t="shared" si="17"/>
        <v>40957</v>
      </c>
      <c r="AK53" s="70">
        <f t="shared" si="3"/>
        <v>1329</v>
      </c>
      <c r="AL53" s="71">
        <f t="shared" si="18"/>
        <v>3.24486656737554E-2</v>
      </c>
      <c r="AM53" s="14"/>
      <c r="AN53" s="14"/>
      <c r="AO53" s="29">
        <v>42016</v>
      </c>
      <c r="AP53" s="29">
        <v>1516</v>
      </c>
      <c r="AQ53" s="70">
        <f t="shared" si="19"/>
        <v>42016</v>
      </c>
      <c r="AR53" s="70">
        <f t="shared" si="20"/>
        <v>1516</v>
      </c>
      <c r="AS53" s="71">
        <f t="shared" si="21"/>
        <v>3.6081492764661084E-2</v>
      </c>
      <c r="AT53" s="14"/>
      <c r="AV53" s="29">
        <v>75166</v>
      </c>
      <c r="AW53" s="29">
        <v>3032</v>
      </c>
      <c r="AY53" s="29"/>
      <c r="AZ53" s="70">
        <f t="shared" si="35"/>
        <v>75166</v>
      </c>
      <c r="BA53" s="70">
        <f t="shared" si="36"/>
        <v>3032</v>
      </c>
      <c r="BB53" s="71">
        <f t="shared" si="37"/>
        <v>4.0337386584359952E-2</v>
      </c>
      <c r="BC53" s="14"/>
      <c r="BD53" s="14"/>
      <c r="BE53" s="29">
        <v>25044</v>
      </c>
      <c r="BF53" s="29">
        <v>875</v>
      </c>
      <c r="BG53" s="29"/>
      <c r="BH53" s="29"/>
      <c r="BI53" s="70">
        <f t="shared" si="24"/>
        <v>25044</v>
      </c>
      <c r="BJ53" s="70">
        <f t="shared" si="25"/>
        <v>875</v>
      </c>
      <c r="BK53" s="71">
        <f t="shared" si="26"/>
        <v>3.4938508225523079E-2</v>
      </c>
      <c r="BL53" s="14"/>
      <c r="BM53" s="14"/>
      <c r="BN53" s="29">
        <v>84500</v>
      </c>
      <c r="BO53" s="29">
        <v>3304</v>
      </c>
      <c r="BQ53" s="29"/>
      <c r="BR53" s="70">
        <f t="shared" si="27"/>
        <v>84500</v>
      </c>
      <c r="BS53" s="70">
        <f t="shared" si="6"/>
        <v>3304</v>
      </c>
      <c r="BT53" s="71">
        <f t="shared" si="28"/>
        <v>3.9100591715976331E-2</v>
      </c>
      <c r="BU53" s="14"/>
      <c r="BV53" s="14"/>
      <c r="BW53" s="29">
        <v>36029</v>
      </c>
      <c r="BX53" s="29">
        <v>1026</v>
      </c>
      <c r="BY53" s="29"/>
      <c r="BZ53" s="29"/>
      <c r="CA53" s="70">
        <f t="shared" si="29"/>
        <v>36029</v>
      </c>
      <c r="CB53" s="70">
        <f t="shared" si="7"/>
        <v>1026</v>
      </c>
      <c r="CC53" s="71">
        <f t="shared" si="30"/>
        <v>2.8477060145993504E-2</v>
      </c>
      <c r="CD53" s="14"/>
      <c r="CE53" s="29"/>
      <c r="CF53" s="10">
        <v>63577</v>
      </c>
      <c r="CG53" s="10">
        <v>2331</v>
      </c>
      <c r="CH53" s="18"/>
      <c r="CJ53" s="70">
        <f t="shared" si="31"/>
        <v>63577</v>
      </c>
      <c r="CK53" s="70">
        <f t="shared" si="8"/>
        <v>2331</v>
      </c>
      <c r="CL53" s="71">
        <f t="shared" si="32"/>
        <v>3.6664202463154917E-2</v>
      </c>
      <c r="CM53" s="29"/>
      <c r="CN53" s="14"/>
      <c r="CO53" s="10">
        <v>26858</v>
      </c>
      <c r="CP53" s="10">
        <v>1073</v>
      </c>
      <c r="CS53" s="70">
        <f t="shared" si="33"/>
        <v>26858</v>
      </c>
      <c r="CT53" s="70">
        <f t="shared" si="9"/>
        <v>1073</v>
      </c>
      <c r="CU53" s="71">
        <f t="shared" si="34"/>
        <v>3.9950852632362796E-2</v>
      </c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</row>
    <row r="54" spans="1:118" ht="15" customHeight="1" x14ac:dyDescent="0.3">
      <c r="A54" s="14" t="s">
        <v>27</v>
      </c>
      <c r="B54" s="14" t="s">
        <v>63</v>
      </c>
      <c r="C54" s="1"/>
      <c r="D54" s="1"/>
      <c r="E54" s="2">
        <v>1586</v>
      </c>
      <c r="F54" s="2">
        <v>248</v>
      </c>
      <c r="G54" s="29"/>
      <c r="H54" s="29"/>
      <c r="I54" s="70">
        <f t="shared" si="10"/>
        <v>1586</v>
      </c>
      <c r="J54" s="70">
        <f t="shared" si="11"/>
        <v>248</v>
      </c>
      <c r="K54" s="71">
        <f t="shared" si="12"/>
        <v>0.15636822194199243</v>
      </c>
      <c r="L54" s="14"/>
      <c r="M54" s="14"/>
      <c r="N54" s="14">
        <v>5018</v>
      </c>
      <c r="O54" s="14">
        <v>618</v>
      </c>
      <c r="P54" s="29"/>
      <c r="Q54" s="29"/>
      <c r="R54" s="70">
        <f t="shared" si="13"/>
        <v>5018</v>
      </c>
      <c r="S54" s="70">
        <f t="shared" si="1"/>
        <v>618</v>
      </c>
      <c r="T54" s="71">
        <f t="shared" si="14"/>
        <v>0.12315663611000399</v>
      </c>
      <c r="U54" s="14"/>
      <c r="V54" s="14"/>
      <c r="W54" s="29">
        <v>4368</v>
      </c>
      <c r="X54" s="29">
        <v>756</v>
      </c>
      <c r="Z54" s="14"/>
      <c r="AA54" s="70">
        <f t="shared" si="15"/>
        <v>4368</v>
      </c>
      <c r="AB54" s="70">
        <f t="shared" si="2"/>
        <v>756</v>
      </c>
      <c r="AC54" s="71">
        <f t="shared" si="16"/>
        <v>0.17307692307692307</v>
      </c>
      <c r="AD54" s="14"/>
      <c r="AE54" s="14"/>
      <c r="AF54" s="29">
        <v>5824</v>
      </c>
      <c r="AG54" s="29">
        <v>950</v>
      </c>
      <c r="AH54" s="14"/>
      <c r="AI54" s="14"/>
      <c r="AJ54" s="70">
        <f t="shared" si="17"/>
        <v>5824</v>
      </c>
      <c r="AK54" s="70">
        <f t="shared" si="3"/>
        <v>950</v>
      </c>
      <c r="AL54" s="71">
        <f t="shared" si="18"/>
        <v>0.16311813186813187</v>
      </c>
      <c r="AM54" s="14"/>
      <c r="AN54" s="14"/>
      <c r="AO54" s="29">
        <v>8788</v>
      </c>
      <c r="AP54" s="29">
        <v>1507</v>
      </c>
      <c r="AQ54" s="70">
        <f t="shared" si="19"/>
        <v>8788</v>
      </c>
      <c r="AR54" s="70">
        <f t="shared" si="20"/>
        <v>1507</v>
      </c>
      <c r="AS54" s="71">
        <f t="shared" si="21"/>
        <v>0.1714838416021848</v>
      </c>
      <c r="AT54" s="14"/>
      <c r="AV54" s="29">
        <v>3731</v>
      </c>
      <c r="AW54" s="29">
        <v>1101</v>
      </c>
      <c r="AY54" s="29"/>
      <c r="AZ54" s="70">
        <f t="shared" si="35"/>
        <v>3731</v>
      </c>
      <c r="BA54" s="70">
        <f t="shared" si="36"/>
        <v>1101</v>
      </c>
      <c r="BB54" s="71">
        <f t="shared" si="37"/>
        <v>0.29509514875368537</v>
      </c>
      <c r="BC54" s="14"/>
      <c r="BD54" s="14"/>
      <c r="BE54" s="29">
        <v>4427</v>
      </c>
      <c r="BF54" s="29">
        <v>855</v>
      </c>
      <c r="BG54" s="29"/>
      <c r="BH54" s="29"/>
      <c r="BI54" s="70">
        <f t="shared" si="24"/>
        <v>4427</v>
      </c>
      <c r="BJ54" s="70">
        <f t="shared" si="25"/>
        <v>855</v>
      </c>
      <c r="BK54" s="71">
        <f t="shared" si="26"/>
        <v>0.19313304721030042</v>
      </c>
      <c r="BL54" s="14"/>
      <c r="BM54" s="14"/>
      <c r="BN54" s="29">
        <v>2341</v>
      </c>
      <c r="BO54" s="29">
        <v>501</v>
      </c>
      <c r="BQ54" s="29"/>
      <c r="BR54" s="70">
        <f t="shared" si="27"/>
        <v>2341</v>
      </c>
      <c r="BS54" s="70">
        <f t="shared" si="6"/>
        <v>501</v>
      </c>
      <c r="BT54" s="71">
        <f t="shared" si="28"/>
        <v>0.21401110636480136</v>
      </c>
      <c r="BU54" s="14"/>
      <c r="BV54" s="14"/>
      <c r="BW54" s="29">
        <v>2899</v>
      </c>
      <c r="BX54" s="29">
        <v>699</v>
      </c>
      <c r="BY54" s="29"/>
      <c r="BZ54" s="29"/>
      <c r="CA54" s="70">
        <f t="shared" si="29"/>
        <v>2899</v>
      </c>
      <c r="CB54" s="70">
        <f t="shared" si="7"/>
        <v>699</v>
      </c>
      <c r="CC54" s="71">
        <f t="shared" si="30"/>
        <v>0.24111762676785098</v>
      </c>
      <c r="CD54" s="14"/>
      <c r="CE54" s="29"/>
      <c r="CF54" s="10">
        <v>3809</v>
      </c>
      <c r="CG54" s="10">
        <v>608</v>
      </c>
      <c r="CH54" s="18"/>
      <c r="CI54" s="14"/>
      <c r="CJ54" s="70">
        <f t="shared" si="31"/>
        <v>3809</v>
      </c>
      <c r="CK54" s="70">
        <f t="shared" si="8"/>
        <v>608</v>
      </c>
      <c r="CL54" s="71">
        <f t="shared" si="32"/>
        <v>0.15962194801785246</v>
      </c>
      <c r="CM54" s="29"/>
      <c r="CN54" s="14"/>
      <c r="CO54" s="10">
        <v>4004</v>
      </c>
      <c r="CP54" s="10">
        <v>1168</v>
      </c>
      <c r="CQ54" s="30"/>
      <c r="CR54" s="30"/>
      <c r="CS54" s="70">
        <f t="shared" si="33"/>
        <v>4004</v>
      </c>
      <c r="CT54" s="70">
        <f t="shared" si="9"/>
        <v>1168</v>
      </c>
      <c r="CU54" s="71">
        <f t="shared" si="34"/>
        <v>0.29170829170829171</v>
      </c>
      <c r="CV54" s="14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</row>
    <row r="55" spans="1:118" ht="15" x14ac:dyDescent="0.3">
      <c r="A55" s="14" t="s">
        <v>81</v>
      </c>
      <c r="B55" s="14" t="s">
        <v>63</v>
      </c>
      <c r="C55" s="1"/>
      <c r="D55" s="1"/>
      <c r="E55" s="2">
        <v>44765</v>
      </c>
      <c r="F55" s="2">
        <v>299</v>
      </c>
      <c r="G55" s="29"/>
      <c r="H55" s="29"/>
      <c r="I55" s="70">
        <f t="shared" si="10"/>
        <v>44765</v>
      </c>
      <c r="J55" s="70">
        <f t="shared" si="11"/>
        <v>299</v>
      </c>
      <c r="K55" s="71">
        <f t="shared" si="12"/>
        <v>6.6793253657991738E-3</v>
      </c>
      <c r="L55" s="14"/>
      <c r="M55" s="14"/>
      <c r="N55" s="14">
        <v>85593</v>
      </c>
      <c r="O55" s="14">
        <v>1086</v>
      </c>
      <c r="P55" s="29"/>
      <c r="Q55" s="29"/>
      <c r="R55" s="70">
        <f t="shared" si="13"/>
        <v>85593</v>
      </c>
      <c r="S55" s="70">
        <f t="shared" si="1"/>
        <v>1086</v>
      </c>
      <c r="T55" s="71">
        <f t="shared" si="14"/>
        <v>1.2687953454137604E-2</v>
      </c>
      <c r="U55" s="14"/>
      <c r="V55" s="14"/>
      <c r="W55" s="29">
        <v>154836</v>
      </c>
      <c r="X55" s="29">
        <v>1706</v>
      </c>
      <c r="Z55" s="14"/>
      <c r="AA55" s="70">
        <f t="shared" si="15"/>
        <v>154836</v>
      </c>
      <c r="AB55" s="70">
        <f t="shared" si="2"/>
        <v>1706</v>
      </c>
      <c r="AC55" s="71">
        <f t="shared" si="16"/>
        <v>1.1018109483582629E-2</v>
      </c>
      <c r="AF55" s="2">
        <v>7988</v>
      </c>
      <c r="AG55" s="29">
        <v>534</v>
      </c>
      <c r="AH55" s="14"/>
      <c r="AI55" s="14"/>
      <c r="AJ55" s="70">
        <f t="shared" si="17"/>
        <v>7988</v>
      </c>
      <c r="AK55" s="70">
        <f t="shared" si="3"/>
        <v>534</v>
      </c>
      <c r="AL55" s="71">
        <f t="shared" si="18"/>
        <v>6.6850275413119678E-2</v>
      </c>
      <c r="AM55" s="14"/>
      <c r="AN55" s="14"/>
      <c r="AO55" s="29">
        <v>181265</v>
      </c>
      <c r="AP55" s="29">
        <v>3032</v>
      </c>
      <c r="AQ55" s="70">
        <f t="shared" si="19"/>
        <v>181265</v>
      </c>
      <c r="AR55" s="70">
        <f t="shared" si="20"/>
        <v>3032</v>
      </c>
      <c r="AS55" s="71">
        <f t="shared" si="21"/>
        <v>1.6726891567594406E-2</v>
      </c>
      <c r="AT55" s="14"/>
      <c r="AV55" s="29">
        <v>149760</v>
      </c>
      <c r="AW55" s="29">
        <v>2033</v>
      </c>
      <c r="AY55" s="29"/>
      <c r="AZ55" s="70">
        <f t="shared" si="35"/>
        <v>149760</v>
      </c>
      <c r="BA55" s="70">
        <f t="shared" si="36"/>
        <v>2033</v>
      </c>
      <c r="BB55" s="71">
        <f t="shared" si="37"/>
        <v>1.3575053418803419E-2</v>
      </c>
      <c r="BC55" s="14"/>
      <c r="BD55" s="14"/>
      <c r="BE55" s="29">
        <v>135057</v>
      </c>
      <c r="BF55" s="29">
        <v>1684</v>
      </c>
      <c r="BG55" s="29"/>
      <c r="BH55" s="29"/>
      <c r="BI55" s="70">
        <f t="shared" si="24"/>
        <v>135057</v>
      </c>
      <c r="BJ55" s="70">
        <f t="shared" si="25"/>
        <v>1684</v>
      </c>
      <c r="BK55" s="71">
        <f t="shared" si="26"/>
        <v>1.2468809465633029E-2</v>
      </c>
      <c r="BL55" s="14"/>
      <c r="BM55" s="14"/>
      <c r="BN55" s="43">
        <v>164788</v>
      </c>
      <c r="BO55" s="29">
        <v>2171</v>
      </c>
      <c r="BQ55" s="29"/>
      <c r="BR55" s="70">
        <f t="shared" si="27"/>
        <v>164788</v>
      </c>
      <c r="BS55" s="70">
        <f t="shared" si="6"/>
        <v>2171</v>
      </c>
      <c r="BT55" s="71">
        <f t="shared" si="28"/>
        <v>1.3174502997791101E-2</v>
      </c>
      <c r="BU55" s="14"/>
      <c r="BV55" s="14"/>
      <c r="BW55" s="29">
        <v>157022</v>
      </c>
      <c r="BX55" s="29">
        <v>2377</v>
      </c>
      <c r="BY55" s="29"/>
      <c r="BZ55" s="29"/>
      <c r="CA55" s="70">
        <f t="shared" si="29"/>
        <v>157022</v>
      </c>
      <c r="CB55" s="70">
        <f t="shared" si="7"/>
        <v>2377</v>
      </c>
      <c r="CC55" s="71">
        <f t="shared" si="30"/>
        <v>1.5138006139267109E-2</v>
      </c>
      <c r="CD55" s="14"/>
      <c r="CE55" s="29"/>
      <c r="CF55" s="10">
        <v>188357</v>
      </c>
      <c r="CG55" s="10">
        <v>2764</v>
      </c>
      <c r="CH55" s="18"/>
      <c r="CI55" s="14"/>
      <c r="CJ55" s="70">
        <f t="shared" si="31"/>
        <v>188357</v>
      </c>
      <c r="CK55" s="70">
        <f t="shared" si="8"/>
        <v>2764</v>
      </c>
      <c r="CL55" s="71">
        <f t="shared" si="32"/>
        <v>1.4674262172364181E-2</v>
      </c>
      <c r="CM55" s="29"/>
      <c r="CN55" s="14"/>
      <c r="CO55" s="10">
        <v>231868</v>
      </c>
      <c r="CP55" s="10">
        <v>3921</v>
      </c>
      <c r="CQ55" s="30"/>
      <c r="CR55" s="30"/>
      <c r="CS55" s="70">
        <f t="shared" si="33"/>
        <v>231868</v>
      </c>
      <c r="CT55" s="70">
        <f t="shared" si="9"/>
        <v>3921</v>
      </c>
      <c r="CU55" s="71">
        <f t="shared" si="34"/>
        <v>1.6910483550985907E-2</v>
      </c>
      <c r="CV55" s="14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</row>
    <row r="56" spans="1:118" ht="15" customHeight="1" x14ac:dyDescent="0.3">
      <c r="A56" s="14" t="s">
        <v>39</v>
      </c>
      <c r="B56" s="14" t="s">
        <v>63</v>
      </c>
      <c r="C56" s="1"/>
      <c r="D56" s="1"/>
      <c r="E56" s="2">
        <v>4907</v>
      </c>
      <c r="F56" s="2">
        <v>85</v>
      </c>
      <c r="G56" s="29"/>
      <c r="H56" s="29"/>
      <c r="I56" s="70">
        <f t="shared" si="10"/>
        <v>4907</v>
      </c>
      <c r="J56" s="70">
        <f t="shared" si="11"/>
        <v>85</v>
      </c>
      <c r="K56" s="71">
        <f t="shared" si="12"/>
        <v>1.732219278581618E-2</v>
      </c>
      <c r="L56" s="14"/>
      <c r="M56" s="14"/>
      <c r="N56" s="14">
        <v>1697</v>
      </c>
      <c r="O56" s="14">
        <v>58</v>
      </c>
      <c r="P56" s="29"/>
      <c r="Q56" s="29"/>
      <c r="R56" s="70">
        <f t="shared" si="13"/>
        <v>1697</v>
      </c>
      <c r="S56" s="70">
        <f t="shared" si="1"/>
        <v>58</v>
      </c>
      <c r="T56" s="71">
        <f t="shared" si="14"/>
        <v>3.4177961107837357E-2</v>
      </c>
      <c r="U56" s="14"/>
      <c r="V56" s="14"/>
      <c r="W56" s="29">
        <v>7611</v>
      </c>
      <c r="X56" s="29">
        <v>280</v>
      </c>
      <c r="Z56" s="14"/>
      <c r="AA56" s="70">
        <f t="shared" si="15"/>
        <v>7611</v>
      </c>
      <c r="AB56" s="70">
        <f t="shared" si="2"/>
        <v>280</v>
      </c>
      <c r="AC56" s="71">
        <f t="shared" si="16"/>
        <v>3.6788858231507029E-2</v>
      </c>
      <c r="AD56" s="14"/>
      <c r="AE56" s="14"/>
      <c r="AF56" s="29">
        <v>14092</v>
      </c>
      <c r="AG56" s="29">
        <v>402</v>
      </c>
      <c r="AH56" s="14"/>
      <c r="AI56" s="14"/>
      <c r="AJ56" s="70">
        <f t="shared" si="17"/>
        <v>14092</v>
      </c>
      <c r="AK56" s="70">
        <f t="shared" si="3"/>
        <v>402</v>
      </c>
      <c r="AL56" s="71">
        <f t="shared" si="18"/>
        <v>2.852682372977576E-2</v>
      </c>
      <c r="AM56" s="14"/>
      <c r="AN56" s="14"/>
      <c r="AO56" s="29">
        <v>6597</v>
      </c>
      <c r="AP56" s="29">
        <v>227</v>
      </c>
      <c r="AQ56" s="70">
        <f t="shared" si="19"/>
        <v>6597</v>
      </c>
      <c r="AR56" s="70">
        <f t="shared" si="20"/>
        <v>227</v>
      </c>
      <c r="AS56" s="71">
        <f t="shared" si="21"/>
        <v>3.4409580112172197E-2</v>
      </c>
      <c r="AT56" s="14"/>
      <c r="AV56" s="29">
        <v>21528</v>
      </c>
      <c r="AW56" s="29">
        <v>852</v>
      </c>
      <c r="AY56" s="29"/>
      <c r="AZ56" s="70">
        <f t="shared" si="35"/>
        <v>21528</v>
      </c>
      <c r="BA56" s="70">
        <f t="shared" si="36"/>
        <v>852</v>
      </c>
      <c r="BB56" s="71">
        <f t="shared" si="37"/>
        <v>3.9576365663322184E-2</v>
      </c>
      <c r="BC56" s="14"/>
      <c r="BD56" s="14"/>
      <c r="BE56" s="29">
        <v>37238</v>
      </c>
      <c r="BF56" s="29">
        <v>1240</v>
      </c>
      <c r="BG56" s="29"/>
      <c r="BH56" s="29"/>
      <c r="BI56" s="70">
        <f t="shared" si="24"/>
        <v>37238</v>
      </c>
      <c r="BJ56" s="70">
        <f t="shared" si="25"/>
        <v>1240</v>
      </c>
      <c r="BK56" s="71">
        <f t="shared" si="26"/>
        <v>3.3299317901068798E-2</v>
      </c>
      <c r="BL56" s="14"/>
      <c r="BM56" s="14"/>
      <c r="BN56" s="29">
        <f>39605+32559</f>
        <v>72164</v>
      </c>
      <c r="BO56" s="29">
        <f>1262+2839</f>
        <v>4101</v>
      </c>
      <c r="BQ56" s="29"/>
      <c r="BR56" s="70">
        <f t="shared" si="27"/>
        <v>72164</v>
      </c>
      <c r="BS56" s="70">
        <f t="shared" si="6"/>
        <v>4101</v>
      </c>
      <c r="BT56" s="71">
        <f t="shared" si="28"/>
        <v>5.6828889751122443E-2</v>
      </c>
      <c r="BU56" s="14"/>
      <c r="BV56" s="14"/>
      <c r="BW56" s="29">
        <v>102849</v>
      </c>
      <c r="BX56" s="29">
        <v>6426</v>
      </c>
      <c r="BY56" s="29"/>
      <c r="BZ56" s="29"/>
      <c r="CA56" s="70">
        <f t="shared" si="29"/>
        <v>102849</v>
      </c>
      <c r="CB56" s="70">
        <f t="shared" si="7"/>
        <v>6426</v>
      </c>
      <c r="CC56" s="71">
        <f t="shared" si="30"/>
        <v>6.2479946329084386E-2</v>
      </c>
      <c r="CD56" s="14"/>
      <c r="CE56" s="29"/>
      <c r="CF56" s="10">
        <v>169143</v>
      </c>
      <c r="CG56" s="10">
        <v>9827</v>
      </c>
      <c r="CH56" s="18"/>
      <c r="CI56" s="14"/>
      <c r="CJ56" s="70">
        <f t="shared" si="31"/>
        <v>169143</v>
      </c>
      <c r="CK56" s="70">
        <f t="shared" si="8"/>
        <v>9827</v>
      </c>
      <c r="CL56" s="71">
        <f t="shared" si="32"/>
        <v>5.809876849766174E-2</v>
      </c>
      <c r="CM56" s="29"/>
      <c r="CN56" s="14"/>
      <c r="CO56" s="10">
        <v>184015</v>
      </c>
      <c r="CP56" s="10">
        <v>12431</v>
      </c>
      <c r="CQ56" s="30"/>
      <c r="CR56" s="30"/>
      <c r="CS56" s="70">
        <f t="shared" si="33"/>
        <v>184015</v>
      </c>
      <c r="CT56" s="70">
        <f t="shared" si="9"/>
        <v>12431</v>
      </c>
      <c r="CU56" s="71">
        <f t="shared" si="34"/>
        <v>6.7554275466673919E-2</v>
      </c>
      <c r="CV56" s="14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</row>
    <row r="57" spans="1:118" ht="15" customHeight="1" x14ac:dyDescent="0.3">
      <c r="A57" s="14" t="s">
        <v>180</v>
      </c>
      <c r="B57" s="14" t="s">
        <v>63</v>
      </c>
      <c r="C57" s="1"/>
      <c r="D57" s="1"/>
      <c r="E57" s="2">
        <v>9002</v>
      </c>
      <c r="F57" s="2">
        <v>355</v>
      </c>
      <c r="G57" s="29"/>
      <c r="H57" s="29"/>
      <c r="I57" s="70">
        <f t="shared" si="10"/>
        <v>9002</v>
      </c>
      <c r="J57" s="70">
        <f t="shared" si="11"/>
        <v>355</v>
      </c>
      <c r="K57" s="71">
        <f t="shared" si="12"/>
        <v>3.9435680959786716E-2</v>
      </c>
      <c r="L57" s="14"/>
      <c r="M57" s="14"/>
      <c r="N57" s="14">
        <v>38279</v>
      </c>
      <c r="O57" s="14">
        <v>2669</v>
      </c>
      <c r="P57" s="29"/>
      <c r="Q57" s="29"/>
      <c r="R57" s="70">
        <f t="shared" si="13"/>
        <v>38279</v>
      </c>
      <c r="S57" s="70">
        <f t="shared" si="1"/>
        <v>2669</v>
      </c>
      <c r="T57" s="71">
        <f t="shared" si="14"/>
        <v>6.9724914443950986E-2</v>
      </c>
      <c r="U57" s="14"/>
      <c r="V57" s="14"/>
      <c r="W57" s="29">
        <v>48081</v>
      </c>
      <c r="X57" s="29">
        <v>4025</v>
      </c>
      <c r="Z57" s="14"/>
      <c r="AA57" s="70">
        <f t="shared" si="15"/>
        <v>48081</v>
      </c>
      <c r="AB57" s="70">
        <f t="shared" si="2"/>
        <v>4025</v>
      </c>
      <c r="AC57" s="71">
        <f t="shared" si="16"/>
        <v>8.3712901145982815E-2</v>
      </c>
      <c r="AD57" s="14"/>
      <c r="AE57" s="14"/>
      <c r="AF57" s="2">
        <v>30010</v>
      </c>
      <c r="AG57" s="29">
        <v>2239</v>
      </c>
      <c r="AH57" s="14"/>
      <c r="AI57" s="14"/>
      <c r="AJ57" s="70">
        <f t="shared" si="17"/>
        <v>30010</v>
      </c>
      <c r="AK57" s="70">
        <f t="shared" si="3"/>
        <v>2239</v>
      </c>
      <c r="AL57" s="71">
        <f t="shared" si="18"/>
        <v>7.4608463845384873E-2</v>
      </c>
      <c r="AM57" s="14"/>
      <c r="AN57" s="14"/>
      <c r="AO57" s="29">
        <v>14501</v>
      </c>
      <c r="AP57" s="29">
        <v>1302</v>
      </c>
      <c r="AQ57" s="70">
        <f t="shared" si="19"/>
        <v>14501</v>
      </c>
      <c r="AR57" s="70">
        <f t="shared" si="20"/>
        <v>1302</v>
      </c>
      <c r="AS57" s="71">
        <f t="shared" si="21"/>
        <v>8.978691124750017E-2</v>
      </c>
      <c r="AT57" s="14"/>
      <c r="AV57" s="29">
        <v>20494</v>
      </c>
      <c r="AW57" s="29">
        <v>2005</v>
      </c>
      <c r="AY57" s="29"/>
      <c r="AZ57" s="70">
        <f t="shared" si="35"/>
        <v>20494</v>
      </c>
      <c r="BA57" s="70">
        <f t="shared" si="36"/>
        <v>2005</v>
      </c>
      <c r="BB57" s="71">
        <f t="shared" si="37"/>
        <v>9.783351224748707E-2</v>
      </c>
      <c r="BC57" s="14"/>
      <c r="BD57" s="14"/>
      <c r="BE57" s="29">
        <v>30966</v>
      </c>
      <c r="BF57" s="29">
        <v>3921</v>
      </c>
      <c r="BG57" s="29"/>
      <c r="BH57" s="29"/>
      <c r="BI57" s="70">
        <f t="shared" si="24"/>
        <v>30966</v>
      </c>
      <c r="BJ57" s="70">
        <f t="shared" si="25"/>
        <v>3921</v>
      </c>
      <c r="BK57" s="71">
        <f t="shared" si="26"/>
        <v>0.12662274752954852</v>
      </c>
      <c r="BL57" s="14"/>
      <c r="BM57" s="14"/>
      <c r="BN57" s="29"/>
      <c r="BO57" s="29"/>
      <c r="BQ57" s="29"/>
      <c r="BR57" s="70">
        <f t="shared" si="27"/>
        <v>0</v>
      </c>
      <c r="BS57" s="70">
        <f t="shared" si="6"/>
        <v>0</v>
      </c>
      <c r="BT57" s="71" t="str">
        <f t="shared" si="28"/>
        <v/>
      </c>
      <c r="BU57" s="14"/>
      <c r="BV57" s="14"/>
      <c r="BW57" s="29"/>
      <c r="BX57" s="29"/>
      <c r="BY57" s="29"/>
      <c r="BZ57" s="29"/>
      <c r="CA57" s="70">
        <f t="shared" si="29"/>
        <v>0</v>
      </c>
      <c r="CB57" s="70">
        <f t="shared" si="7"/>
        <v>0</v>
      </c>
      <c r="CC57" s="71" t="str">
        <f t="shared" si="30"/>
        <v/>
      </c>
      <c r="CD57" s="14"/>
      <c r="CE57" s="29"/>
      <c r="CF57" s="10">
        <v>58643</v>
      </c>
      <c r="CG57" s="10">
        <v>5058</v>
      </c>
      <c r="CH57" s="18"/>
      <c r="CI57" s="14"/>
      <c r="CJ57" s="70">
        <f t="shared" si="31"/>
        <v>58643</v>
      </c>
      <c r="CK57" s="70">
        <f t="shared" si="8"/>
        <v>5058</v>
      </c>
      <c r="CL57" s="71">
        <f t="shared" si="32"/>
        <v>8.6250703408761495E-2</v>
      </c>
      <c r="CM57" s="29"/>
      <c r="CN57" s="14"/>
      <c r="CO57" s="10">
        <v>5915</v>
      </c>
      <c r="CP57" s="10">
        <v>698</v>
      </c>
      <c r="CQ57" s="30"/>
      <c r="CR57" s="30"/>
      <c r="CS57" s="70">
        <f t="shared" si="33"/>
        <v>5915</v>
      </c>
      <c r="CT57" s="70">
        <f t="shared" si="9"/>
        <v>698</v>
      </c>
      <c r="CU57" s="71">
        <f t="shared" si="34"/>
        <v>0.1180050718512257</v>
      </c>
      <c r="CV57" s="14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</row>
    <row r="58" spans="1:118" ht="15" customHeight="1" x14ac:dyDescent="0.3">
      <c r="A58" s="14" t="s">
        <v>36</v>
      </c>
      <c r="B58" s="14" t="s">
        <v>63</v>
      </c>
      <c r="C58" s="1"/>
      <c r="D58" s="1"/>
      <c r="E58" s="2">
        <v>11284</v>
      </c>
      <c r="F58" s="2">
        <v>160</v>
      </c>
      <c r="G58" s="29"/>
      <c r="H58" s="29"/>
      <c r="I58" s="70">
        <f t="shared" si="10"/>
        <v>11284</v>
      </c>
      <c r="J58" s="70">
        <f t="shared" si="11"/>
        <v>160</v>
      </c>
      <c r="K58" s="71">
        <f t="shared" si="12"/>
        <v>1.4179369018078695E-2</v>
      </c>
      <c r="L58" s="14"/>
      <c r="M58" s="14"/>
      <c r="N58" s="14">
        <v>15048</v>
      </c>
      <c r="O58" s="14">
        <v>640</v>
      </c>
      <c r="P58" s="29"/>
      <c r="Q58" s="29"/>
      <c r="R58" s="70">
        <f t="shared" si="13"/>
        <v>15048</v>
      </c>
      <c r="S58" s="70">
        <f t="shared" si="1"/>
        <v>640</v>
      </c>
      <c r="T58" s="71">
        <f t="shared" si="14"/>
        <v>4.2530568846358321E-2</v>
      </c>
      <c r="U58" s="14"/>
      <c r="V58" s="14"/>
      <c r="W58" s="29">
        <v>30629</v>
      </c>
      <c r="X58" s="29">
        <v>747</v>
      </c>
      <c r="Z58" s="14"/>
      <c r="AA58" s="70">
        <f t="shared" si="15"/>
        <v>30629</v>
      </c>
      <c r="AB58" s="70">
        <f t="shared" si="2"/>
        <v>747</v>
      </c>
      <c r="AC58" s="71">
        <f t="shared" si="16"/>
        <v>2.4388651278200398E-2</v>
      </c>
      <c r="AD58" s="14"/>
      <c r="AE58" s="14"/>
      <c r="AF58" s="29">
        <v>7001</v>
      </c>
      <c r="AG58" s="29">
        <v>241</v>
      </c>
      <c r="AH58" s="14"/>
      <c r="AI58" s="14"/>
      <c r="AJ58" s="70">
        <f t="shared" si="17"/>
        <v>7001</v>
      </c>
      <c r="AK58" s="70">
        <f t="shared" si="3"/>
        <v>241</v>
      </c>
      <c r="AL58" s="71">
        <f t="shared" si="18"/>
        <v>3.4423653763748036E-2</v>
      </c>
      <c r="AM58" s="14"/>
      <c r="AN58" s="14"/>
      <c r="AO58" s="29">
        <v>11953</v>
      </c>
      <c r="AP58" s="29">
        <v>674</v>
      </c>
      <c r="AQ58" s="70">
        <f t="shared" si="19"/>
        <v>11953</v>
      </c>
      <c r="AR58" s="70">
        <f t="shared" si="20"/>
        <v>674</v>
      </c>
      <c r="AS58" s="71">
        <f t="shared" si="21"/>
        <v>5.6387517777963692E-2</v>
      </c>
      <c r="AT58" s="14"/>
      <c r="AV58" s="29">
        <v>20645</v>
      </c>
      <c r="AW58" s="29">
        <v>991</v>
      </c>
      <c r="AY58" s="29"/>
      <c r="AZ58" s="70">
        <f t="shared" si="35"/>
        <v>20645</v>
      </c>
      <c r="BA58" s="70">
        <f t="shared" si="36"/>
        <v>991</v>
      </c>
      <c r="BB58" s="71">
        <f t="shared" si="37"/>
        <v>4.8001937515136837E-2</v>
      </c>
      <c r="BC58" s="14"/>
      <c r="BD58" s="14"/>
      <c r="BE58" s="29">
        <v>23166</v>
      </c>
      <c r="BF58" s="29">
        <v>1471</v>
      </c>
      <c r="BG58" s="29"/>
      <c r="BH58" s="29"/>
      <c r="BI58" s="70">
        <f t="shared" si="24"/>
        <v>23166</v>
      </c>
      <c r="BJ58" s="70">
        <f t="shared" si="25"/>
        <v>1471</v>
      </c>
      <c r="BK58" s="71">
        <f t="shared" si="26"/>
        <v>6.3498230164896835E-2</v>
      </c>
      <c r="BL58" s="14"/>
      <c r="BM58" s="14"/>
      <c r="BN58" s="29">
        <v>29465</v>
      </c>
      <c r="BO58" s="29">
        <v>1206</v>
      </c>
      <c r="BQ58" s="29"/>
      <c r="BR58" s="70">
        <f t="shared" si="27"/>
        <v>29465</v>
      </c>
      <c r="BS58" s="70">
        <f t="shared" si="6"/>
        <v>1206</v>
      </c>
      <c r="BT58" s="71">
        <f t="shared" si="28"/>
        <v>4.0929916850500597E-2</v>
      </c>
      <c r="BU58" s="14"/>
      <c r="BV58" s="14"/>
      <c r="BW58" s="29">
        <v>79189</v>
      </c>
      <c r="BX58" s="29">
        <v>2722</v>
      </c>
      <c r="BY58" s="29"/>
      <c r="BZ58" s="29"/>
      <c r="CA58" s="70">
        <f t="shared" si="29"/>
        <v>79189</v>
      </c>
      <c r="CB58" s="70">
        <f t="shared" si="7"/>
        <v>2722</v>
      </c>
      <c r="CC58" s="71">
        <f t="shared" si="30"/>
        <v>3.4373460960486935E-2</v>
      </c>
      <c r="CD58" s="14"/>
      <c r="CE58" s="29"/>
      <c r="CF58" s="10">
        <v>49400</v>
      </c>
      <c r="CG58" s="10">
        <v>2538</v>
      </c>
      <c r="CH58" s="18"/>
      <c r="CI58" s="14"/>
      <c r="CJ58" s="70">
        <f t="shared" si="31"/>
        <v>49400</v>
      </c>
      <c r="CK58" s="70">
        <f t="shared" si="8"/>
        <v>2538</v>
      </c>
      <c r="CL58" s="71">
        <f t="shared" si="32"/>
        <v>5.1376518218623483E-2</v>
      </c>
      <c r="CM58" s="29"/>
      <c r="CN58" s="14"/>
      <c r="CO58" s="10">
        <v>54132</v>
      </c>
      <c r="CP58" s="10">
        <v>5112</v>
      </c>
      <c r="CQ58" s="30"/>
      <c r="CR58" s="30"/>
      <c r="CS58" s="70">
        <f t="shared" si="33"/>
        <v>54132</v>
      </c>
      <c r="CT58" s="70">
        <f t="shared" si="9"/>
        <v>5112</v>
      </c>
      <c r="CU58" s="71">
        <f t="shared" si="34"/>
        <v>9.443582354245178E-2</v>
      </c>
      <c r="CV58" s="14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</row>
    <row r="59" spans="1:118" ht="15" customHeight="1" x14ac:dyDescent="0.3">
      <c r="A59" s="14" t="s">
        <v>82</v>
      </c>
      <c r="B59" s="14" t="s">
        <v>63</v>
      </c>
      <c r="C59" s="1"/>
      <c r="D59" s="1"/>
      <c r="E59" s="14">
        <v>4530</v>
      </c>
      <c r="F59" s="14">
        <v>165</v>
      </c>
      <c r="G59" s="29"/>
      <c r="H59" s="29"/>
      <c r="I59" s="70">
        <f t="shared" si="10"/>
        <v>4530</v>
      </c>
      <c r="J59" s="70">
        <f t="shared" si="11"/>
        <v>165</v>
      </c>
      <c r="K59" s="71">
        <f t="shared" si="12"/>
        <v>3.6423841059602648E-2</v>
      </c>
      <c r="L59" s="14"/>
      <c r="M59" s="14"/>
      <c r="N59" s="14">
        <v>14600</v>
      </c>
      <c r="O59" s="14">
        <v>321</v>
      </c>
      <c r="P59" s="29"/>
      <c r="Q59" s="29"/>
      <c r="R59" s="70">
        <f t="shared" si="13"/>
        <v>14600</v>
      </c>
      <c r="S59" s="70">
        <f t="shared" si="1"/>
        <v>321</v>
      </c>
      <c r="T59" s="71">
        <f t="shared" si="14"/>
        <v>2.1986301369863015E-2</v>
      </c>
      <c r="U59" s="14"/>
      <c r="V59" s="14"/>
      <c r="W59" s="29">
        <v>19390</v>
      </c>
      <c r="X59" s="29">
        <v>1238</v>
      </c>
      <c r="Z59" s="14"/>
      <c r="AA59" s="70">
        <f t="shared" si="15"/>
        <v>19390</v>
      </c>
      <c r="AB59" s="70">
        <f t="shared" si="2"/>
        <v>1238</v>
      </c>
      <c r="AC59" s="71">
        <f t="shared" si="16"/>
        <v>6.3847343991748323E-2</v>
      </c>
      <c r="AD59" s="14"/>
      <c r="AE59" s="14"/>
      <c r="AF59" s="2">
        <v>22315</v>
      </c>
      <c r="AG59" s="29">
        <v>1273</v>
      </c>
      <c r="AH59" s="14"/>
      <c r="AI59" s="14"/>
      <c r="AJ59" s="70">
        <f t="shared" si="17"/>
        <v>22315</v>
      </c>
      <c r="AK59" s="70">
        <f t="shared" si="3"/>
        <v>1273</v>
      </c>
      <c r="AL59" s="71">
        <f t="shared" si="18"/>
        <v>5.7046829486892228E-2</v>
      </c>
      <c r="AM59" s="14"/>
      <c r="AN59" s="14"/>
      <c r="AO59" s="29">
        <v>35100</v>
      </c>
      <c r="AP59" s="29">
        <v>2360</v>
      </c>
      <c r="AQ59" s="70">
        <f t="shared" si="19"/>
        <v>35100</v>
      </c>
      <c r="AR59" s="70">
        <f t="shared" si="20"/>
        <v>2360</v>
      </c>
      <c r="AS59" s="71">
        <f t="shared" si="21"/>
        <v>6.7236467236467243E-2</v>
      </c>
      <c r="AT59" s="14"/>
      <c r="AV59" s="29">
        <v>30452</v>
      </c>
      <c r="AW59" s="29">
        <v>2904</v>
      </c>
      <c r="AY59" s="29"/>
      <c r="AZ59" s="70">
        <f t="shared" si="35"/>
        <v>30452</v>
      </c>
      <c r="BA59" s="70">
        <f t="shared" si="36"/>
        <v>2904</v>
      </c>
      <c r="BB59" s="71">
        <f t="shared" si="37"/>
        <v>9.5363194535662679E-2</v>
      </c>
      <c r="BC59" s="14"/>
      <c r="BD59" s="14"/>
      <c r="BE59" s="29">
        <v>9120</v>
      </c>
      <c r="BF59" s="29">
        <v>260</v>
      </c>
      <c r="BG59" s="29"/>
      <c r="BH59" s="29"/>
      <c r="BI59" s="70">
        <f t="shared" si="24"/>
        <v>9120</v>
      </c>
      <c r="BJ59" s="70">
        <f t="shared" si="25"/>
        <v>260</v>
      </c>
      <c r="BK59" s="71">
        <f t="shared" si="26"/>
        <v>2.850877192982456E-2</v>
      </c>
      <c r="BL59" s="14"/>
      <c r="BM59" s="14"/>
      <c r="BN59" s="29">
        <v>799</v>
      </c>
      <c r="BO59" s="29">
        <v>34</v>
      </c>
      <c r="BQ59" s="29"/>
      <c r="BR59" s="70">
        <f t="shared" si="27"/>
        <v>799</v>
      </c>
      <c r="BS59" s="70">
        <f t="shared" si="6"/>
        <v>34</v>
      </c>
      <c r="BT59" s="71">
        <f t="shared" si="28"/>
        <v>4.2553191489361701E-2</v>
      </c>
      <c r="BU59" s="14"/>
      <c r="BV59" s="14"/>
      <c r="BW59" s="29">
        <v>14137</v>
      </c>
      <c r="BX59" s="29">
        <v>398</v>
      </c>
      <c r="BY59" s="29"/>
      <c r="BZ59" s="29"/>
      <c r="CA59" s="70">
        <f t="shared" si="29"/>
        <v>14137</v>
      </c>
      <c r="CB59" s="70">
        <f t="shared" si="7"/>
        <v>398</v>
      </c>
      <c r="CC59" s="71">
        <f t="shared" si="30"/>
        <v>2.8153073495083822E-2</v>
      </c>
      <c r="CD59" s="14"/>
      <c r="CE59" s="29"/>
      <c r="CF59" s="10">
        <v>18603</v>
      </c>
      <c r="CG59" s="10">
        <v>462</v>
      </c>
      <c r="CH59" s="18"/>
      <c r="CI59" s="14"/>
      <c r="CJ59" s="70">
        <f t="shared" si="31"/>
        <v>18603</v>
      </c>
      <c r="CK59" s="70">
        <f t="shared" si="8"/>
        <v>462</v>
      </c>
      <c r="CL59" s="71">
        <f t="shared" si="32"/>
        <v>2.4834704079987099E-2</v>
      </c>
      <c r="CM59" s="29"/>
      <c r="CN59" s="14"/>
      <c r="CO59" s="10">
        <v>29159</v>
      </c>
      <c r="CP59" s="10">
        <v>1146</v>
      </c>
      <c r="CQ59" s="30"/>
      <c r="CR59" s="30"/>
      <c r="CS59" s="70">
        <f t="shared" si="33"/>
        <v>29159</v>
      </c>
      <c r="CT59" s="70">
        <f t="shared" si="9"/>
        <v>1146</v>
      </c>
      <c r="CU59" s="71">
        <f t="shared" si="34"/>
        <v>3.930175931959258E-2</v>
      </c>
      <c r="CV59" s="14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</row>
    <row r="60" spans="1:118" ht="15" customHeight="1" x14ac:dyDescent="0.3">
      <c r="A60" s="14" t="s">
        <v>127</v>
      </c>
      <c r="B60" s="14" t="s">
        <v>63</v>
      </c>
      <c r="C60" s="1"/>
      <c r="D60" s="1"/>
      <c r="E60" s="14">
        <v>57252</v>
      </c>
      <c r="F60" s="14">
        <v>1090</v>
      </c>
      <c r="G60" s="29"/>
      <c r="H60" s="29"/>
      <c r="I60" s="70">
        <f t="shared" si="10"/>
        <v>57252</v>
      </c>
      <c r="J60" s="70">
        <f t="shared" si="11"/>
        <v>1090</v>
      </c>
      <c r="K60" s="71">
        <f t="shared" si="12"/>
        <v>1.903863620484874E-2</v>
      </c>
      <c r="L60" s="14"/>
      <c r="M60" s="14"/>
      <c r="N60" s="14">
        <v>123507</v>
      </c>
      <c r="O60" s="14">
        <v>3208</v>
      </c>
      <c r="P60" s="29"/>
      <c r="Q60" s="29"/>
      <c r="R60" s="70">
        <f t="shared" si="13"/>
        <v>123507</v>
      </c>
      <c r="S60" s="70">
        <f t="shared" si="1"/>
        <v>3208</v>
      </c>
      <c r="T60" s="71">
        <f t="shared" si="14"/>
        <v>2.5974236278105696E-2</v>
      </c>
      <c r="U60" s="14"/>
      <c r="V60" s="14"/>
      <c r="W60" s="29">
        <v>54379</v>
      </c>
      <c r="X60" s="29">
        <v>1677</v>
      </c>
      <c r="Z60" s="14"/>
      <c r="AA60" s="70">
        <f t="shared" si="15"/>
        <v>54379</v>
      </c>
      <c r="AB60" s="70">
        <f t="shared" si="2"/>
        <v>1677</v>
      </c>
      <c r="AC60" s="71">
        <f t="shared" si="16"/>
        <v>3.0839110686110446E-2</v>
      </c>
      <c r="AD60" s="14"/>
      <c r="AE60" s="14"/>
      <c r="AF60" s="29">
        <v>53014</v>
      </c>
      <c r="AG60" s="29">
        <v>1394</v>
      </c>
      <c r="AH60" s="14"/>
      <c r="AI60" s="14"/>
      <c r="AJ60" s="70">
        <f t="shared" si="17"/>
        <v>53014</v>
      </c>
      <c r="AK60" s="70">
        <f t="shared" si="3"/>
        <v>1394</v>
      </c>
      <c r="AL60" s="71">
        <f t="shared" si="18"/>
        <v>2.6294940958991965E-2</v>
      </c>
      <c r="AM60" s="14"/>
      <c r="AN60" s="14"/>
      <c r="AO60" s="29">
        <v>51681</v>
      </c>
      <c r="AP60" s="29">
        <v>1271</v>
      </c>
      <c r="AQ60" s="70">
        <f t="shared" si="19"/>
        <v>51681</v>
      </c>
      <c r="AR60" s="70">
        <f t="shared" si="20"/>
        <v>1271</v>
      </c>
      <c r="AS60" s="71">
        <f t="shared" si="21"/>
        <v>2.459317737659875E-2</v>
      </c>
      <c r="AT60" s="14"/>
      <c r="AV60" s="29">
        <v>105352</v>
      </c>
      <c r="AW60" s="29">
        <v>3227</v>
      </c>
      <c r="AY60" s="29"/>
      <c r="AZ60" s="70">
        <f t="shared" si="35"/>
        <v>105352</v>
      </c>
      <c r="BA60" s="70">
        <f t="shared" si="36"/>
        <v>3227</v>
      </c>
      <c r="BB60" s="71">
        <f t="shared" si="37"/>
        <v>3.0630647733313084E-2</v>
      </c>
      <c r="BC60" s="14"/>
      <c r="BD60" s="14"/>
      <c r="BE60" s="29">
        <v>90876</v>
      </c>
      <c r="BF60" s="29">
        <v>2673</v>
      </c>
      <c r="BG60" s="29"/>
      <c r="BH60" s="29"/>
      <c r="BI60" s="70">
        <f t="shared" si="24"/>
        <v>90876</v>
      </c>
      <c r="BJ60" s="70">
        <f t="shared" si="25"/>
        <v>2673</v>
      </c>
      <c r="BK60" s="71">
        <f t="shared" si="26"/>
        <v>2.9413706589198469E-2</v>
      </c>
      <c r="BL60" s="14"/>
      <c r="BM60" s="14"/>
      <c r="BN60" s="29">
        <v>93600</v>
      </c>
      <c r="BO60" s="29">
        <v>2737</v>
      </c>
      <c r="BQ60" s="29"/>
      <c r="BR60" s="70">
        <f t="shared" si="27"/>
        <v>93600</v>
      </c>
      <c r="BS60" s="70">
        <f t="shared" si="6"/>
        <v>2737</v>
      </c>
      <c r="BT60" s="71">
        <f t="shared" si="28"/>
        <v>2.924145299145299E-2</v>
      </c>
      <c r="BU60" s="14"/>
      <c r="BV60" s="14"/>
      <c r="BW60" s="29">
        <v>6077</v>
      </c>
      <c r="BX60" s="29">
        <v>20</v>
      </c>
      <c r="BY60" s="29"/>
      <c r="BZ60" s="29"/>
      <c r="CA60" s="70">
        <f t="shared" si="29"/>
        <v>6077</v>
      </c>
      <c r="CB60" s="70">
        <f t="shared" si="7"/>
        <v>20</v>
      </c>
      <c r="CC60" s="71">
        <f t="shared" si="30"/>
        <v>3.2910975810432779E-3</v>
      </c>
      <c r="CD60" s="14"/>
      <c r="CE60" s="29"/>
      <c r="CF60" s="10">
        <v>267397</v>
      </c>
      <c r="CG60" s="10">
        <v>7028</v>
      </c>
      <c r="CH60" s="18"/>
      <c r="CI60" s="14"/>
      <c r="CJ60" s="70">
        <f t="shared" si="31"/>
        <v>267397</v>
      </c>
      <c r="CK60" s="70">
        <f t="shared" si="8"/>
        <v>7028</v>
      </c>
      <c r="CL60" s="71">
        <f t="shared" si="32"/>
        <v>2.6283017386133728E-2</v>
      </c>
      <c r="CM60" s="29"/>
      <c r="CN60" s="14"/>
      <c r="CO60" s="10">
        <v>200642</v>
      </c>
      <c r="CP60" s="10">
        <v>6547</v>
      </c>
      <c r="CQ60" s="30"/>
      <c r="CR60" s="30"/>
      <c r="CS60" s="70">
        <f t="shared" si="33"/>
        <v>200642</v>
      </c>
      <c r="CT60" s="70">
        <f t="shared" si="9"/>
        <v>6547</v>
      </c>
      <c r="CU60" s="71">
        <f t="shared" si="34"/>
        <v>3.2630256875429871E-2</v>
      </c>
      <c r="CV60" s="14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</row>
    <row r="61" spans="1:118" ht="15" customHeight="1" x14ac:dyDescent="0.3">
      <c r="A61" s="14" t="s">
        <v>58</v>
      </c>
      <c r="B61" s="14" t="s">
        <v>63</v>
      </c>
      <c r="C61" s="1"/>
      <c r="D61" s="1"/>
      <c r="E61" s="14">
        <v>32181</v>
      </c>
      <c r="F61" s="14">
        <v>232</v>
      </c>
      <c r="G61" s="29"/>
      <c r="H61" s="29"/>
      <c r="I61" s="70">
        <f t="shared" si="10"/>
        <v>32181</v>
      </c>
      <c r="J61" s="70">
        <f t="shared" si="11"/>
        <v>232</v>
      </c>
      <c r="K61" s="71">
        <f t="shared" si="12"/>
        <v>7.2092228333488703E-3</v>
      </c>
      <c r="L61" s="14"/>
      <c r="M61" s="14"/>
      <c r="N61" s="14">
        <v>53983</v>
      </c>
      <c r="O61" s="14">
        <v>317</v>
      </c>
      <c r="P61" s="29"/>
      <c r="Q61" s="29"/>
      <c r="R61" s="70">
        <f t="shared" si="13"/>
        <v>53983</v>
      </c>
      <c r="S61" s="70">
        <f t="shared" si="1"/>
        <v>317</v>
      </c>
      <c r="T61" s="71">
        <f t="shared" si="14"/>
        <v>5.8722190319174554E-3</v>
      </c>
      <c r="U61" s="14"/>
      <c r="V61" s="14"/>
      <c r="W61" s="29">
        <v>189098</v>
      </c>
      <c r="X61" s="29">
        <v>805</v>
      </c>
      <c r="Z61" s="14"/>
      <c r="AA61" s="70">
        <f t="shared" si="15"/>
        <v>189098</v>
      </c>
      <c r="AB61" s="70">
        <f t="shared" si="2"/>
        <v>805</v>
      </c>
      <c r="AC61" s="71">
        <f t="shared" si="16"/>
        <v>4.2570518990153253E-3</v>
      </c>
      <c r="AD61" s="14"/>
      <c r="AE61" s="14"/>
      <c r="AF61" s="2">
        <v>175195</v>
      </c>
      <c r="AG61" s="29">
        <v>356</v>
      </c>
      <c r="AH61" s="14"/>
      <c r="AI61" s="14"/>
      <c r="AJ61" s="70">
        <f t="shared" si="17"/>
        <v>175195</v>
      </c>
      <c r="AK61" s="70">
        <f t="shared" si="3"/>
        <v>356</v>
      </c>
      <c r="AL61" s="71">
        <f t="shared" si="18"/>
        <v>2.0320214617997089E-3</v>
      </c>
      <c r="AM61" s="14"/>
      <c r="AN61" s="14"/>
      <c r="AO61" s="29">
        <v>83681</v>
      </c>
      <c r="AP61" s="29">
        <v>593</v>
      </c>
      <c r="AQ61" s="70">
        <f t="shared" si="19"/>
        <v>83681</v>
      </c>
      <c r="AR61" s="70">
        <f t="shared" si="20"/>
        <v>593</v>
      </c>
      <c r="AS61" s="71">
        <f t="shared" si="21"/>
        <v>7.0864353915464683E-3</v>
      </c>
      <c r="AT61" s="14"/>
      <c r="AV61" s="29">
        <v>202541</v>
      </c>
      <c r="AW61" s="29">
        <v>151</v>
      </c>
      <c r="AY61" s="29"/>
      <c r="AZ61" s="70">
        <f t="shared" si="35"/>
        <v>202541</v>
      </c>
      <c r="BA61" s="70">
        <f t="shared" si="36"/>
        <v>151</v>
      </c>
      <c r="BB61" s="71">
        <f t="shared" si="37"/>
        <v>7.4552806592245518E-4</v>
      </c>
      <c r="BC61" s="14"/>
      <c r="BD61" s="14"/>
      <c r="BE61" s="29">
        <v>48295</v>
      </c>
      <c r="BF61" s="29">
        <v>501</v>
      </c>
      <c r="BG61" s="29"/>
      <c r="BH61" s="29"/>
      <c r="BI61" s="70">
        <f t="shared" si="24"/>
        <v>48295</v>
      </c>
      <c r="BJ61" s="70">
        <f t="shared" si="25"/>
        <v>501</v>
      </c>
      <c r="BK61" s="71">
        <f t="shared" si="26"/>
        <v>1.0373744694067709E-2</v>
      </c>
      <c r="BL61" s="14"/>
      <c r="BM61" s="14"/>
      <c r="BN61" s="29">
        <v>36426</v>
      </c>
      <c r="BO61" s="29">
        <v>384</v>
      </c>
      <c r="BQ61" s="29"/>
      <c r="BR61" s="70">
        <f t="shared" si="27"/>
        <v>36426</v>
      </c>
      <c r="BS61" s="70">
        <f t="shared" si="6"/>
        <v>384</v>
      </c>
      <c r="BT61" s="71">
        <f t="shared" si="28"/>
        <v>1.0541920606160434E-2</v>
      </c>
      <c r="BU61" s="14"/>
      <c r="BV61" s="14"/>
      <c r="BW61" s="29">
        <v>63350</v>
      </c>
      <c r="BX61" s="29">
        <v>530</v>
      </c>
      <c r="BY61" s="29"/>
      <c r="BZ61" s="29"/>
      <c r="CA61" s="70">
        <f t="shared" si="29"/>
        <v>63350</v>
      </c>
      <c r="CB61" s="70">
        <f t="shared" si="7"/>
        <v>530</v>
      </c>
      <c r="CC61" s="71">
        <f t="shared" si="30"/>
        <v>8.3662194159431734E-3</v>
      </c>
      <c r="CD61" s="14"/>
      <c r="CE61" s="29"/>
      <c r="CF61" s="10">
        <v>72930</v>
      </c>
      <c r="CG61" s="10">
        <v>795</v>
      </c>
      <c r="CH61" s="18"/>
      <c r="CI61" s="14"/>
      <c r="CJ61" s="70">
        <f t="shared" si="31"/>
        <v>72930</v>
      </c>
      <c r="CK61" s="70">
        <f t="shared" si="8"/>
        <v>795</v>
      </c>
      <c r="CL61" s="71">
        <f t="shared" si="32"/>
        <v>1.0900863842040313E-2</v>
      </c>
      <c r="CM61" s="29"/>
      <c r="CN61" s="14"/>
      <c r="CO61" s="10">
        <v>67187</v>
      </c>
      <c r="CP61" s="10">
        <v>608</v>
      </c>
      <c r="CQ61" s="30"/>
      <c r="CR61" s="30"/>
      <c r="CS61" s="70">
        <f t="shared" si="33"/>
        <v>67187</v>
      </c>
      <c r="CT61" s="70">
        <f t="shared" si="9"/>
        <v>608</v>
      </c>
      <c r="CU61" s="71">
        <f t="shared" si="34"/>
        <v>9.0493696697277748E-3</v>
      </c>
      <c r="CV61" s="14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</row>
    <row r="62" spans="1:118" ht="15" customHeight="1" x14ac:dyDescent="0.3">
      <c r="A62" s="14" t="s">
        <v>181</v>
      </c>
      <c r="B62" s="14" t="s">
        <v>63</v>
      </c>
      <c r="C62" s="1"/>
      <c r="D62" s="1"/>
      <c r="E62" s="14"/>
      <c r="F62" s="14"/>
      <c r="G62" s="29"/>
      <c r="H62" s="29"/>
      <c r="I62" s="70">
        <f t="shared" si="10"/>
        <v>0</v>
      </c>
      <c r="J62" s="70">
        <f t="shared" si="11"/>
        <v>0</v>
      </c>
      <c r="K62" s="71" t="str">
        <f t="shared" si="12"/>
        <v/>
      </c>
      <c r="L62" s="14"/>
      <c r="M62" s="14"/>
      <c r="N62" s="14">
        <v>17167</v>
      </c>
      <c r="O62" s="14">
        <v>162</v>
      </c>
      <c r="P62" s="29"/>
      <c r="Q62" s="29"/>
      <c r="R62" s="70">
        <f t="shared" si="13"/>
        <v>17167</v>
      </c>
      <c r="S62" s="70">
        <f t="shared" si="1"/>
        <v>162</v>
      </c>
      <c r="T62" s="71">
        <f t="shared" si="14"/>
        <v>9.4367099667967604E-3</v>
      </c>
      <c r="U62" s="14"/>
      <c r="V62" s="14"/>
      <c r="W62" s="29"/>
      <c r="X62" s="29"/>
      <c r="Z62" s="14"/>
      <c r="AA62" s="70">
        <f t="shared" si="15"/>
        <v>0</v>
      </c>
      <c r="AB62" s="70">
        <f t="shared" si="2"/>
        <v>0</v>
      </c>
      <c r="AC62" s="71" t="str">
        <f t="shared" si="16"/>
        <v/>
      </c>
      <c r="AD62" s="14"/>
      <c r="AE62" s="14"/>
      <c r="AF62" s="29"/>
      <c r="AG62" s="29"/>
      <c r="AH62" s="14"/>
      <c r="AI62" s="14"/>
      <c r="AJ62" s="70">
        <f t="shared" si="17"/>
        <v>0</v>
      </c>
      <c r="AK62" s="70">
        <f t="shared" si="3"/>
        <v>0</v>
      </c>
      <c r="AL62" s="71" t="str">
        <f t="shared" si="18"/>
        <v/>
      </c>
      <c r="AM62" s="14"/>
      <c r="AN62" s="14"/>
      <c r="AO62" s="29"/>
      <c r="AP62" s="29"/>
      <c r="AQ62" s="70">
        <f t="shared" si="19"/>
        <v>0</v>
      </c>
      <c r="AR62" s="70">
        <f t="shared" si="20"/>
        <v>0</v>
      </c>
      <c r="AS62" s="71" t="str">
        <f t="shared" si="21"/>
        <v/>
      </c>
      <c r="AT62" s="14"/>
      <c r="AV62" s="29"/>
      <c r="AW62" s="29"/>
      <c r="AY62" s="29"/>
      <c r="AZ62" s="70">
        <f t="shared" si="35"/>
        <v>0</v>
      </c>
      <c r="BA62" s="70">
        <f t="shared" si="36"/>
        <v>0</v>
      </c>
      <c r="BB62" s="71" t="str">
        <f t="shared" si="37"/>
        <v/>
      </c>
      <c r="BC62" s="14"/>
      <c r="BD62" s="14"/>
      <c r="BE62" s="29"/>
      <c r="BF62" s="29"/>
      <c r="BG62" s="29"/>
      <c r="BH62" s="29"/>
      <c r="BI62" s="70">
        <f t="shared" si="24"/>
        <v>0</v>
      </c>
      <c r="BJ62" s="70">
        <f t="shared" si="25"/>
        <v>0</v>
      </c>
      <c r="BK62" s="71" t="str">
        <f t="shared" si="26"/>
        <v/>
      </c>
      <c r="BL62" s="14"/>
      <c r="BM62" s="14"/>
      <c r="BN62" s="29"/>
      <c r="BO62" s="29"/>
      <c r="BQ62" s="29"/>
      <c r="BR62" s="70">
        <f t="shared" si="27"/>
        <v>0</v>
      </c>
      <c r="BS62" s="70">
        <f t="shared" si="6"/>
        <v>0</v>
      </c>
      <c r="BT62" s="71" t="str">
        <f t="shared" si="28"/>
        <v/>
      </c>
      <c r="BU62" s="14"/>
      <c r="BV62" s="14"/>
      <c r="BW62" s="29"/>
      <c r="BX62" s="29"/>
      <c r="BY62" s="29"/>
      <c r="BZ62" s="29"/>
      <c r="CA62" s="70">
        <f t="shared" si="29"/>
        <v>0</v>
      </c>
      <c r="CB62" s="70">
        <f t="shared" si="7"/>
        <v>0</v>
      </c>
      <c r="CC62" s="71" t="str">
        <f t="shared" si="30"/>
        <v/>
      </c>
      <c r="CD62" s="14"/>
      <c r="CE62" s="29"/>
      <c r="CF62" s="10">
        <v>38584</v>
      </c>
      <c r="CG62" s="10">
        <v>575</v>
      </c>
      <c r="CH62" s="18"/>
      <c r="CI62" s="14"/>
      <c r="CJ62" s="70">
        <f t="shared" si="31"/>
        <v>38584</v>
      </c>
      <c r="CK62" s="70">
        <f t="shared" si="8"/>
        <v>575</v>
      </c>
      <c r="CL62" s="71">
        <f t="shared" si="32"/>
        <v>1.490255027990877E-2</v>
      </c>
      <c r="CM62" s="29"/>
      <c r="CN62" s="14"/>
      <c r="CO62" s="10">
        <v>17212</v>
      </c>
      <c r="CP62" s="10">
        <v>682</v>
      </c>
      <c r="CQ62" s="30"/>
      <c r="CR62" s="30"/>
      <c r="CS62" s="70">
        <f t="shared" si="33"/>
        <v>17212</v>
      </c>
      <c r="CT62" s="70">
        <f t="shared" si="9"/>
        <v>682</v>
      </c>
      <c r="CU62" s="71">
        <f t="shared" si="34"/>
        <v>3.962351847548222E-2</v>
      </c>
      <c r="CV62" s="14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</row>
    <row r="63" spans="1:118" ht="15" customHeight="1" x14ac:dyDescent="0.3">
      <c r="A63" s="14" t="s">
        <v>135</v>
      </c>
      <c r="B63" s="14" t="s">
        <v>63</v>
      </c>
      <c r="C63" s="1"/>
      <c r="D63" s="1"/>
      <c r="E63" s="14">
        <v>2899</v>
      </c>
      <c r="F63" s="14">
        <v>18</v>
      </c>
      <c r="G63" s="29"/>
      <c r="H63" s="29"/>
      <c r="I63" s="70">
        <f t="shared" si="10"/>
        <v>2899</v>
      </c>
      <c r="J63" s="70">
        <f t="shared" si="11"/>
        <v>18</v>
      </c>
      <c r="K63" s="71">
        <f t="shared" si="12"/>
        <v>6.2090375991721283E-3</v>
      </c>
      <c r="L63" s="14"/>
      <c r="M63" s="14"/>
      <c r="N63" s="14">
        <v>1242</v>
      </c>
      <c r="O63" s="14">
        <v>19</v>
      </c>
      <c r="P63" s="29"/>
      <c r="Q63" s="29"/>
      <c r="R63" s="70">
        <f t="shared" si="13"/>
        <v>1242</v>
      </c>
      <c r="S63" s="70">
        <f t="shared" si="1"/>
        <v>19</v>
      </c>
      <c r="T63" s="71">
        <f t="shared" si="14"/>
        <v>1.5297906602254429E-2</v>
      </c>
      <c r="U63" s="14"/>
      <c r="V63" s="14"/>
      <c r="W63" s="29"/>
      <c r="X63" s="29"/>
      <c r="Z63" s="14"/>
      <c r="AA63" s="70">
        <f t="shared" si="15"/>
        <v>0</v>
      </c>
      <c r="AB63" s="70">
        <f t="shared" si="2"/>
        <v>0</v>
      </c>
      <c r="AC63" s="71" t="str">
        <f t="shared" si="16"/>
        <v/>
      </c>
      <c r="AD63" s="14"/>
      <c r="AE63" s="14"/>
      <c r="AF63" s="29"/>
      <c r="AG63" s="29"/>
      <c r="AH63" s="14"/>
      <c r="AI63" s="14"/>
      <c r="AJ63" s="70">
        <f t="shared" si="17"/>
        <v>0</v>
      </c>
      <c r="AK63" s="70">
        <f t="shared" si="3"/>
        <v>0</v>
      </c>
      <c r="AL63" s="71" t="str">
        <f t="shared" si="18"/>
        <v/>
      </c>
      <c r="AM63" s="14"/>
      <c r="AN63" s="14"/>
      <c r="AO63" s="29"/>
      <c r="AP63" s="29"/>
      <c r="AQ63" s="70">
        <f t="shared" si="19"/>
        <v>0</v>
      </c>
      <c r="AR63" s="70">
        <f t="shared" si="20"/>
        <v>0</v>
      </c>
      <c r="AS63" s="71" t="str">
        <f t="shared" si="21"/>
        <v/>
      </c>
      <c r="AT63" s="14"/>
      <c r="AV63" s="29"/>
      <c r="AW63" s="29"/>
      <c r="AY63" s="29"/>
      <c r="AZ63" s="70">
        <f t="shared" si="35"/>
        <v>0</v>
      </c>
      <c r="BA63" s="70">
        <f t="shared" si="36"/>
        <v>0</v>
      </c>
      <c r="BB63" s="71" t="str">
        <f t="shared" si="37"/>
        <v/>
      </c>
      <c r="BC63" s="14"/>
      <c r="BD63" s="14"/>
      <c r="BE63" s="29"/>
      <c r="BF63" s="29"/>
      <c r="BG63" s="29"/>
      <c r="BH63" s="29"/>
      <c r="BI63" s="70">
        <f t="shared" si="24"/>
        <v>0</v>
      </c>
      <c r="BJ63" s="70">
        <f t="shared" si="25"/>
        <v>0</v>
      </c>
      <c r="BK63" s="71" t="str">
        <f t="shared" si="26"/>
        <v/>
      </c>
      <c r="BL63" s="14"/>
      <c r="BM63" s="14"/>
      <c r="BN63" s="29"/>
      <c r="BO63" s="29"/>
      <c r="BQ63" s="29"/>
      <c r="BR63" s="70">
        <f t="shared" si="27"/>
        <v>0</v>
      </c>
      <c r="BS63" s="70">
        <f t="shared" si="6"/>
        <v>0</v>
      </c>
      <c r="BT63" s="71" t="str">
        <f t="shared" si="28"/>
        <v/>
      </c>
      <c r="BU63" s="14"/>
      <c r="BV63" s="14"/>
      <c r="BW63" s="29"/>
      <c r="BX63" s="29"/>
      <c r="BY63" s="29"/>
      <c r="BZ63" s="29"/>
      <c r="CA63" s="70">
        <f t="shared" si="29"/>
        <v>0</v>
      </c>
      <c r="CB63" s="70">
        <f t="shared" si="7"/>
        <v>0</v>
      </c>
      <c r="CC63" s="71" t="str">
        <f t="shared" si="30"/>
        <v/>
      </c>
      <c r="CD63" s="14"/>
      <c r="CE63" s="29"/>
      <c r="CF63" s="10"/>
      <c r="CG63" s="10"/>
      <c r="CH63" s="18"/>
      <c r="CI63" s="14"/>
      <c r="CJ63" s="70">
        <f t="shared" si="31"/>
        <v>0</v>
      </c>
      <c r="CK63" s="70">
        <f t="shared" si="8"/>
        <v>0</v>
      </c>
      <c r="CL63" s="71" t="str">
        <f t="shared" si="32"/>
        <v/>
      </c>
      <c r="CM63" s="29"/>
      <c r="CN63" s="14"/>
      <c r="CO63" s="10"/>
      <c r="CP63" s="10"/>
      <c r="CQ63" s="30"/>
      <c r="CR63" s="30"/>
      <c r="CS63" s="70">
        <f t="shared" si="33"/>
        <v>0</v>
      </c>
      <c r="CT63" s="70">
        <f t="shared" si="9"/>
        <v>0</v>
      </c>
      <c r="CU63" s="71" t="str">
        <f t="shared" si="34"/>
        <v/>
      </c>
      <c r="CV63" s="14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</row>
    <row r="64" spans="1:118" ht="15" customHeight="1" x14ac:dyDescent="0.3">
      <c r="A64" s="14" t="s">
        <v>52</v>
      </c>
      <c r="B64" s="14" t="s">
        <v>63</v>
      </c>
      <c r="C64" s="1"/>
      <c r="D64" s="1"/>
      <c r="E64" s="14">
        <v>5525</v>
      </c>
      <c r="F64" s="14">
        <v>1612</v>
      </c>
      <c r="G64" s="29"/>
      <c r="H64" s="29"/>
      <c r="I64" s="70">
        <f t="shared" si="10"/>
        <v>5525</v>
      </c>
      <c r="J64" s="70">
        <f t="shared" si="11"/>
        <v>1612</v>
      </c>
      <c r="K64" s="71">
        <f t="shared" si="12"/>
        <v>0.29176470588235293</v>
      </c>
      <c r="L64" s="14"/>
      <c r="M64" s="14"/>
      <c r="N64" s="14">
        <v>76174</v>
      </c>
      <c r="O64" s="14">
        <v>1994</v>
      </c>
      <c r="P64" s="29"/>
      <c r="Q64" s="29"/>
      <c r="R64" s="70">
        <f t="shared" si="13"/>
        <v>76174</v>
      </c>
      <c r="S64" s="70">
        <f t="shared" si="1"/>
        <v>1994</v>
      </c>
      <c r="T64" s="71">
        <f t="shared" si="14"/>
        <v>2.617691075695119E-2</v>
      </c>
      <c r="U64" s="14"/>
      <c r="V64" s="14"/>
      <c r="W64" s="29">
        <v>38382</v>
      </c>
      <c r="X64" s="29">
        <v>1249</v>
      </c>
      <c r="Z64" s="14"/>
      <c r="AA64" s="70">
        <f t="shared" si="15"/>
        <v>38382</v>
      </c>
      <c r="AB64" s="70">
        <f t="shared" si="2"/>
        <v>1249</v>
      </c>
      <c r="AC64" s="71">
        <f t="shared" si="16"/>
        <v>3.2541295398884895E-2</v>
      </c>
      <c r="AD64" s="14"/>
      <c r="AE64" s="14"/>
      <c r="AF64" s="2">
        <v>35411</v>
      </c>
      <c r="AG64" s="29">
        <v>2117</v>
      </c>
      <c r="AH64" s="14"/>
      <c r="AI64" s="14"/>
      <c r="AJ64" s="70">
        <f t="shared" si="17"/>
        <v>35411</v>
      </c>
      <c r="AK64" s="70">
        <f t="shared" si="3"/>
        <v>2117</v>
      </c>
      <c r="AL64" s="71">
        <f t="shared" si="18"/>
        <v>5.978368303634464E-2</v>
      </c>
      <c r="AM64" s="14"/>
      <c r="AN64" s="14"/>
      <c r="AO64" s="29">
        <v>25948</v>
      </c>
      <c r="AP64" s="29">
        <v>935</v>
      </c>
      <c r="AQ64" s="70">
        <f t="shared" si="19"/>
        <v>25948</v>
      </c>
      <c r="AR64" s="70">
        <f t="shared" si="20"/>
        <v>935</v>
      </c>
      <c r="AS64" s="71">
        <f t="shared" si="21"/>
        <v>3.6033605672884231E-2</v>
      </c>
      <c r="AT64" s="14"/>
      <c r="AV64" s="29">
        <v>308551</v>
      </c>
      <c r="AW64" s="29">
        <v>1335</v>
      </c>
      <c r="AY64" s="29"/>
      <c r="AZ64" s="70">
        <f t="shared" si="35"/>
        <v>308551</v>
      </c>
      <c r="BA64" s="70">
        <f t="shared" si="36"/>
        <v>1335</v>
      </c>
      <c r="BB64" s="71">
        <f t="shared" si="37"/>
        <v>4.3266753308205128E-3</v>
      </c>
      <c r="BC64" s="14"/>
      <c r="BD64" s="14"/>
      <c r="BE64" s="29">
        <v>26540</v>
      </c>
      <c r="BF64" s="29">
        <v>975</v>
      </c>
      <c r="BG64" s="29"/>
      <c r="BH64" s="29"/>
      <c r="BI64" s="70">
        <f t="shared" si="24"/>
        <v>26540</v>
      </c>
      <c r="BJ64" s="70">
        <f t="shared" si="25"/>
        <v>975</v>
      </c>
      <c r="BK64" s="71">
        <f t="shared" si="26"/>
        <v>3.6737000753579503E-2</v>
      </c>
      <c r="BL64" s="14"/>
      <c r="BM64" s="14"/>
      <c r="BN64" s="29">
        <v>36816</v>
      </c>
      <c r="BO64" s="29">
        <v>1108</v>
      </c>
      <c r="BQ64" s="29"/>
      <c r="BR64" s="70">
        <f t="shared" si="27"/>
        <v>36816</v>
      </c>
      <c r="BS64" s="70">
        <f t="shared" si="6"/>
        <v>1108</v>
      </c>
      <c r="BT64" s="71">
        <f t="shared" si="28"/>
        <v>3.009561060408518E-2</v>
      </c>
      <c r="BU64" s="14"/>
      <c r="BV64" s="14"/>
      <c r="BW64" s="29">
        <v>8150</v>
      </c>
      <c r="BX64" s="29">
        <v>276</v>
      </c>
      <c r="BY64" s="29"/>
      <c r="BZ64" s="29"/>
      <c r="CA64" s="70">
        <f t="shared" si="29"/>
        <v>8150</v>
      </c>
      <c r="CB64" s="70">
        <f t="shared" si="7"/>
        <v>276</v>
      </c>
      <c r="CC64" s="71">
        <f t="shared" si="30"/>
        <v>3.3865030674846627E-2</v>
      </c>
      <c r="CD64" s="14"/>
      <c r="CE64" s="29"/>
      <c r="CF64" s="10">
        <v>550849</v>
      </c>
      <c r="CG64" s="10">
        <v>3313</v>
      </c>
      <c r="CH64" s="18"/>
      <c r="CI64" s="14"/>
      <c r="CJ64" s="70">
        <f t="shared" si="31"/>
        <v>550849</v>
      </c>
      <c r="CK64" s="70">
        <f t="shared" si="8"/>
        <v>3313</v>
      </c>
      <c r="CL64" s="71">
        <f t="shared" si="32"/>
        <v>6.0143523905825374E-3</v>
      </c>
      <c r="CM64" s="29"/>
      <c r="CN64" s="14"/>
      <c r="CO64" s="10">
        <v>638482</v>
      </c>
      <c r="CP64" s="10">
        <v>5285</v>
      </c>
      <c r="CQ64" s="30"/>
      <c r="CR64" s="30"/>
      <c r="CS64" s="70">
        <f t="shared" si="33"/>
        <v>638482</v>
      </c>
      <c r="CT64" s="70">
        <f t="shared" si="9"/>
        <v>5285</v>
      </c>
      <c r="CU64" s="71">
        <f t="shared" si="34"/>
        <v>8.2774455662023363E-3</v>
      </c>
      <c r="CV64" s="14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</row>
    <row r="65" spans="1:118" ht="15" customHeight="1" x14ac:dyDescent="0.3">
      <c r="A65" s="14" t="s">
        <v>83</v>
      </c>
      <c r="B65" s="14" t="s">
        <v>63</v>
      </c>
      <c r="C65" s="1"/>
      <c r="D65" s="1"/>
      <c r="E65" s="14">
        <v>78234</v>
      </c>
      <c r="F65" s="14">
        <v>1077</v>
      </c>
      <c r="G65" s="29"/>
      <c r="H65" s="29"/>
      <c r="I65" s="70">
        <f t="shared" si="10"/>
        <v>78234</v>
      </c>
      <c r="J65" s="70">
        <f t="shared" si="11"/>
        <v>1077</v>
      </c>
      <c r="K65" s="71">
        <f t="shared" si="12"/>
        <v>1.3766393128307386E-2</v>
      </c>
      <c r="L65" s="14"/>
      <c r="M65" s="14"/>
      <c r="N65" s="14">
        <v>57585</v>
      </c>
      <c r="O65" s="14">
        <v>732</v>
      </c>
      <c r="P65" s="29"/>
      <c r="Q65" s="29"/>
      <c r="R65" s="70">
        <f t="shared" si="13"/>
        <v>57585</v>
      </c>
      <c r="S65" s="70">
        <f t="shared" si="1"/>
        <v>732</v>
      </c>
      <c r="T65" s="71">
        <f t="shared" si="14"/>
        <v>1.2711643657202397E-2</v>
      </c>
      <c r="U65" s="14"/>
      <c r="V65" s="14"/>
      <c r="W65" s="29">
        <v>56875</v>
      </c>
      <c r="X65" s="29">
        <v>1612</v>
      </c>
      <c r="Z65" s="14"/>
      <c r="AA65" s="70">
        <f t="shared" si="15"/>
        <v>56875</v>
      </c>
      <c r="AB65" s="70">
        <f t="shared" si="2"/>
        <v>1612</v>
      </c>
      <c r="AC65" s="71">
        <f t="shared" si="16"/>
        <v>2.8342857142857142E-2</v>
      </c>
      <c r="AD65" s="14"/>
      <c r="AE65" s="14"/>
      <c r="AF65" s="29">
        <v>113812</v>
      </c>
      <c r="AG65" s="29">
        <v>3659</v>
      </c>
      <c r="AH65" s="14"/>
      <c r="AI65" s="14"/>
      <c r="AJ65" s="70">
        <f t="shared" si="17"/>
        <v>113812</v>
      </c>
      <c r="AK65" s="70">
        <f t="shared" si="3"/>
        <v>3659</v>
      </c>
      <c r="AL65" s="71">
        <f t="shared" si="18"/>
        <v>3.2149509717780196E-2</v>
      </c>
      <c r="AM65" s="14"/>
      <c r="AN65" s="14"/>
      <c r="AO65" s="29">
        <f>86463+42815</f>
        <v>129278</v>
      </c>
      <c r="AP65" s="29">
        <f>2529+582</f>
        <v>3111</v>
      </c>
      <c r="AQ65" s="70">
        <f t="shared" si="19"/>
        <v>129278</v>
      </c>
      <c r="AR65" s="70">
        <f t="shared" si="20"/>
        <v>3111</v>
      </c>
      <c r="AS65" s="71">
        <f t="shared" si="21"/>
        <v>2.4064419313417598E-2</v>
      </c>
      <c r="AT65" s="14"/>
      <c r="AV65" s="29">
        <f>83245+52650</f>
        <v>135895</v>
      </c>
      <c r="AW65" s="29">
        <f>2204+791</f>
        <v>2995</v>
      </c>
      <c r="AY65" s="29"/>
      <c r="AZ65" s="70">
        <f t="shared" si="35"/>
        <v>135895</v>
      </c>
      <c r="BA65" s="70">
        <f t="shared" si="36"/>
        <v>2995</v>
      </c>
      <c r="BB65" s="71">
        <f t="shared" si="37"/>
        <v>2.2039074285293794E-2</v>
      </c>
      <c r="BC65" s="14"/>
      <c r="BD65" s="14"/>
      <c r="BE65" s="29">
        <f>50953+55757</f>
        <v>106710</v>
      </c>
      <c r="BF65" s="29">
        <f>1485+903</f>
        <v>2388</v>
      </c>
      <c r="BG65" s="29"/>
      <c r="BH65" s="29"/>
      <c r="BI65" s="70">
        <f t="shared" si="24"/>
        <v>106710</v>
      </c>
      <c r="BJ65" s="70">
        <f t="shared" si="25"/>
        <v>2388</v>
      </c>
      <c r="BK65" s="71">
        <f t="shared" si="26"/>
        <v>2.2378408771436605E-2</v>
      </c>
      <c r="BL65" s="14"/>
      <c r="BM65" s="14"/>
      <c r="BN65" s="29">
        <f>52799+65897</f>
        <v>118696</v>
      </c>
      <c r="BO65" s="29">
        <f>1309+1185</f>
        <v>2494</v>
      </c>
      <c r="BQ65" s="29"/>
      <c r="BR65" s="70">
        <f t="shared" si="27"/>
        <v>118696</v>
      </c>
      <c r="BS65" s="70">
        <f t="shared" si="6"/>
        <v>2494</v>
      </c>
      <c r="BT65" s="71">
        <f t="shared" si="28"/>
        <v>2.1011660039091461E-2</v>
      </c>
      <c r="BU65" s="14"/>
      <c r="BV65" s="14"/>
      <c r="BW65" s="29">
        <f>231621+77077</f>
        <v>308698</v>
      </c>
      <c r="BX65" s="29">
        <f>6154+1396</f>
        <v>7550</v>
      </c>
      <c r="BY65" s="29"/>
      <c r="BZ65" s="29"/>
      <c r="CA65" s="70">
        <f t="shared" si="29"/>
        <v>308698</v>
      </c>
      <c r="CB65" s="70">
        <f t="shared" si="7"/>
        <v>7550</v>
      </c>
      <c r="CC65" s="71">
        <f t="shared" si="30"/>
        <v>2.4457560463624642E-2</v>
      </c>
      <c r="CD65" s="14"/>
      <c r="CE65" s="29"/>
      <c r="CF65" s="10">
        <f>142987+97695</f>
        <v>240682</v>
      </c>
      <c r="CG65" s="10">
        <f>3368+1620</f>
        <v>4988</v>
      </c>
      <c r="CH65" s="18"/>
      <c r="CI65" s="14"/>
      <c r="CJ65" s="70">
        <f t="shared" si="31"/>
        <v>240682</v>
      </c>
      <c r="CK65" s="70">
        <f t="shared" si="8"/>
        <v>4988</v>
      </c>
      <c r="CL65" s="71">
        <f t="shared" si="32"/>
        <v>2.072444137908111E-2</v>
      </c>
      <c r="CM65" s="29"/>
      <c r="CN65" s="14"/>
      <c r="CO65" s="10">
        <f>190749+103714</f>
        <v>294463</v>
      </c>
      <c r="CP65" s="10">
        <f>4733+1319</f>
        <v>6052</v>
      </c>
      <c r="CQ65" s="30"/>
      <c r="CR65" s="30"/>
      <c r="CS65" s="70">
        <f t="shared" si="33"/>
        <v>294463</v>
      </c>
      <c r="CT65" s="70">
        <f t="shared" si="9"/>
        <v>6052</v>
      </c>
      <c r="CU65" s="71">
        <f t="shared" si="34"/>
        <v>2.0552667058340097E-2</v>
      </c>
      <c r="CV65" s="14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</row>
    <row r="66" spans="1:118" ht="15" customHeight="1" x14ac:dyDescent="0.3">
      <c r="A66" s="14" t="s">
        <v>46</v>
      </c>
      <c r="B66" s="14" t="s">
        <v>63</v>
      </c>
      <c r="C66" s="1"/>
      <c r="D66" s="1"/>
      <c r="E66" s="14">
        <v>82394</v>
      </c>
      <c r="F66" s="14">
        <v>1591</v>
      </c>
      <c r="G66" s="29"/>
      <c r="H66" s="29"/>
      <c r="I66" s="70">
        <f t="shared" si="10"/>
        <v>82394</v>
      </c>
      <c r="J66" s="70">
        <f t="shared" si="11"/>
        <v>1591</v>
      </c>
      <c r="K66" s="71">
        <f t="shared" si="12"/>
        <v>1.9309658470276964E-2</v>
      </c>
      <c r="L66" s="14"/>
      <c r="M66" s="14"/>
      <c r="N66" s="14">
        <v>148909</v>
      </c>
      <c r="O66" s="14">
        <v>3520</v>
      </c>
      <c r="P66" s="29"/>
      <c r="Q66" s="29"/>
      <c r="R66" s="70">
        <f t="shared" si="13"/>
        <v>148909</v>
      </c>
      <c r="S66" s="70">
        <f t="shared" si="1"/>
        <v>3520</v>
      </c>
      <c r="T66" s="71">
        <f t="shared" si="14"/>
        <v>2.3638598069962193E-2</v>
      </c>
      <c r="U66" s="14"/>
      <c r="V66" s="14"/>
      <c r="W66" s="29">
        <v>193069</v>
      </c>
      <c r="X66" s="29">
        <v>5446</v>
      </c>
      <c r="Z66" s="14"/>
      <c r="AA66" s="70">
        <f t="shared" si="15"/>
        <v>193069</v>
      </c>
      <c r="AB66" s="70">
        <f t="shared" si="2"/>
        <v>5446</v>
      </c>
      <c r="AC66" s="71">
        <f t="shared" si="16"/>
        <v>2.8207532022230395E-2</v>
      </c>
      <c r="AD66" s="14"/>
      <c r="AE66" s="14"/>
      <c r="AF66" s="2">
        <v>184261</v>
      </c>
      <c r="AG66" s="29">
        <v>4623</v>
      </c>
      <c r="AH66" s="14"/>
      <c r="AI66" s="14"/>
      <c r="AJ66" s="70">
        <f t="shared" si="17"/>
        <v>184261</v>
      </c>
      <c r="AK66" s="70">
        <f t="shared" si="3"/>
        <v>4623</v>
      </c>
      <c r="AL66" s="71">
        <f t="shared" si="18"/>
        <v>2.5089411215612638E-2</v>
      </c>
      <c r="AM66" s="14"/>
      <c r="AN66" s="14"/>
      <c r="AO66" s="29">
        <v>128940</v>
      </c>
      <c r="AP66" s="29">
        <v>3527</v>
      </c>
      <c r="AQ66" s="70">
        <f t="shared" si="19"/>
        <v>128940</v>
      </c>
      <c r="AR66" s="70">
        <f t="shared" si="20"/>
        <v>3527</v>
      </c>
      <c r="AS66" s="71">
        <f t="shared" si="21"/>
        <v>2.735380797270048E-2</v>
      </c>
      <c r="AT66" s="14"/>
      <c r="AV66" s="29">
        <v>147075</v>
      </c>
      <c r="AW66" s="29">
        <v>3824</v>
      </c>
      <c r="AY66" s="29"/>
      <c r="AZ66" s="70">
        <f t="shared" si="35"/>
        <v>147075</v>
      </c>
      <c r="BA66" s="70">
        <f t="shared" si="36"/>
        <v>3824</v>
      </c>
      <c r="BB66" s="71">
        <f t="shared" si="37"/>
        <v>2.6000339962604115E-2</v>
      </c>
      <c r="BC66" s="14"/>
      <c r="BD66" s="14"/>
      <c r="BE66" s="29">
        <v>138677</v>
      </c>
      <c r="BF66" s="29">
        <v>4521</v>
      </c>
      <c r="BG66" s="29"/>
      <c r="BH66" s="29"/>
      <c r="BI66" s="70">
        <f t="shared" si="24"/>
        <v>138677</v>
      </c>
      <c r="BJ66" s="70">
        <f t="shared" si="25"/>
        <v>4521</v>
      </c>
      <c r="BK66" s="71">
        <f t="shared" si="26"/>
        <v>3.2600935987943204E-2</v>
      </c>
      <c r="BL66" s="14"/>
      <c r="BM66" s="14"/>
      <c r="BN66" s="29">
        <v>223106</v>
      </c>
      <c r="BO66" s="29">
        <v>6184</v>
      </c>
      <c r="BQ66" s="29"/>
      <c r="BR66" s="70">
        <f t="shared" si="27"/>
        <v>223106</v>
      </c>
      <c r="BS66" s="70">
        <f t="shared" si="6"/>
        <v>6184</v>
      </c>
      <c r="BT66" s="71">
        <f t="shared" si="28"/>
        <v>2.771776644285676E-2</v>
      </c>
      <c r="BU66" s="14"/>
      <c r="BV66" s="14"/>
      <c r="BW66" s="29">
        <v>213070</v>
      </c>
      <c r="BX66" s="29">
        <v>6019</v>
      </c>
      <c r="BY66" s="29"/>
      <c r="BZ66" s="29"/>
      <c r="CA66" s="70">
        <f t="shared" si="29"/>
        <v>213070</v>
      </c>
      <c r="CB66" s="70">
        <f t="shared" si="7"/>
        <v>6019</v>
      </c>
      <c r="CC66" s="71">
        <f t="shared" si="30"/>
        <v>2.8248932275777912E-2</v>
      </c>
      <c r="CD66" s="14"/>
      <c r="CE66" s="29"/>
      <c r="CF66" s="10">
        <v>207740</v>
      </c>
      <c r="CG66" s="10">
        <v>5257</v>
      </c>
      <c r="CH66" s="18"/>
      <c r="CI66" s="14"/>
      <c r="CJ66" s="70">
        <f t="shared" si="31"/>
        <v>207740</v>
      </c>
      <c r="CK66" s="70">
        <f t="shared" si="8"/>
        <v>5257</v>
      </c>
      <c r="CL66" s="71">
        <f t="shared" si="32"/>
        <v>2.5305670549725618E-2</v>
      </c>
      <c r="CM66" s="29"/>
      <c r="CN66" s="14"/>
      <c r="CO66" s="10">
        <v>228254</v>
      </c>
      <c r="CP66" s="10">
        <v>5941</v>
      </c>
      <c r="CQ66" s="30"/>
      <c r="CR66" s="30"/>
      <c r="CS66" s="70">
        <f t="shared" si="33"/>
        <v>228254</v>
      </c>
      <c r="CT66" s="70">
        <f t="shared" si="9"/>
        <v>5941</v>
      </c>
      <c r="CU66" s="71">
        <f t="shared" si="34"/>
        <v>2.602802141473972E-2</v>
      </c>
      <c r="CV66" s="14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</row>
    <row r="67" spans="1:118" ht="15" customHeight="1" x14ac:dyDescent="0.3">
      <c r="A67" s="14" t="s">
        <v>128</v>
      </c>
      <c r="B67" s="14" t="s">
        <v>63</v>
      </c>
      <c r="C67" s="1"/>
      <c r="D67" s="1"/>
      <c r="E67" s="14">
        <f>21274+134543</f>
        <v>155817</v>
      </c>
      <c r="F67" s="14">
        <f>848+582</f>
        <v>1430</v>
      </c>
      <c r="G67" s="29"/>
      <c r="H67" s="29"/>
      <c r="I67" s="70">
        <f t="shared" si="10"/>
        <v>155817</v>
      </c>
      <c r="J67" s="70">
        <f t="shared" si="11"/>
        <v>1430</v>
      </c>
      <c r="K67" s="71">
        <f t="shared" si="12"/>
        <v>9.1774325009466237E-3</v>
      </c>
      <c r="L67" s="14"/>
      <c r="M67" s="14"/>
      <c r="N67" s="14">
        <v>408389</v>
      </c>
      <c r="O67" s="14">
        <v>1888</v>
      </c>
      <c r="P67" s="29"/>
      <c r="Q67" s="29"/>
      <c r="R67" s="70">
        <f t="shared" si="13"/>
        <v>408389</v>
      </c>
      <c r="S67" s="70">
        <f t="shared" si="1"/>
        <v>1888</v>
      </c>
      <c r="T67" s="71">
        <f t="shared" si="14"/>
        <v>4.6230432259438915E-3</v>
      </c>
      <c r="U67" s="14"/>
      <c r="V67" s="14"/>
      <c r="W67" s="29">
        <v>385151</v>
      </c>
      <c r="X67" s="29">
        <v>1049</v>
      </c>
      <c r="Z67" s="14"/>
      <c r="AA67" s="70">
        <f t="shared" si="15"/>
        <v>385151</v>
      </c>
      <c r="AB67" s="70">
        <f t="shared" si="2"/>
        <v>1049</v>
      </c>
      <c r="AC67" s="71">
        <f t="shared" si="16"/>
        <v>2.723607104745931E-3</v>
      </c>
      <c r="AD67" s="14"/>
      <c r="AE67" s="14"/>
      <c r="AF67" s="29">
        <v>750074</v>
      </c>
      <c r="AG67" s="29">
        <v>2649</v>
      </c>
      <c r="AH67" s="14"/>
      <c r="AI67" s="14"/>
      <c r="AJ67" s="70">
        <f t="shared" si="17"/>
        <v>750074</v>
      </c>
      <c r="AK67" s="70">
        <f t="shared" si="3"/>
        <v>2649</v>
      </c>
      <c r="AL67" s="71">
        <f t="shared" si="18"/>
        <v>3.5316515437143537E-3</v>
      </c>
      <c r="AM67" s="14"/>
      <c r="AN67" s="14"/>
      <c r="AO67" s="29">
        <v>94029</v>
      </c>
      <c r="AP67" s="29">
        <v>372</v>
      </c>
      <c r="AQ67" s="70">
        <f t="shared" si="19"/>
        <v>94029</v>
      </c>
      <c r="AR67" s="70">
        <f t="shared" si="20"/>
        <v>372</v>
      </c>
      <c r="AS67" s="71">
        <f t="shared" si="21"/>
        <v>3.9562262706186388E-3</v>
      </c>
      <c r="AT67" s="14"/>
      <c r="AV67" s="29">
        <v>1690</v>
      </c>
      <c r="AW67" s="29">
        <v>18</v>
      </c>
      <c r="AY67" s="29"/>
      <c r="AZ67" s="70">
        <f t="shared" si="35"/>
        <v>1690</v>
      </c>
      <c r="BA67" s="70">
        <f t="shared" si="36"/>
        <v>18</v>
      </c>
      <c r="BB67" s="71">
        <f t="shared" si="37"/>
        <v>1.0650887573964497E-2</v>
      </c>
      <c r="BC67" s="14"/>
      <c r="BD67" s="14"/>
      <c r="BE67" s="29">
        <v>162</v>
      </c>
      <c r="BF67" s="29">
        <v>3</v>
      </c>
      <c r="BG67" s="29"/>
      <c r="BH67" s="29"/>
      <c r="BI67" s="70">
        <f t="shared" si="24"/>
        <v>162</v>
      </c>
      <c r="BJ67" s="70">
        <f t="shared" si="25"/>
        <v>3</v>
      </c>
      <c r="BK67" s="71">
        <f t="shared" si="26"/>
        <v>1.8518518518518517E-2</v>
      </c>
      <c r="BL67" s="14"/>
      <c r="BM67" s="14"/>
      <c r="BN67" s="29">
        <v>423</v>
      </c>
      <c r="BO67" s="29">
        <v>8</v>
      </c>
      <c r="BQ67" s="29"/>
      <c r="BR67" s="70">
        <f t="shared" si="27"/>
        <v>423</v>
      </c>
      <c r="BS67" s="70">
        <f t="shared" si="6"/>
        <v>8</v>
      </c>
      <c r="BT67" s="71">
        <f t="shared" si="28"/>
        <v>1.8912529550827423E-2</v>
      </c>
      <c r="BU67" s="14"/>
      <c r="BV67" s="14"/>
      <c r="BW67" s="29">
        <v>10497</v>
      </c>
      <c r="BX67" s="29">
        <v>291</v>
      </c>
      <c r="BY67" s="29"/>
      <c r="BZ67" s="29"/>
      <c r="CA67" s="70">
        <f t="shared" si="29"/>
        <v>10497</v>
      </c>
      <c r="CB67" s="70">
        <f t="shared" si="7"/>
        <v>291</v>
      </c>
      <c r="CC67" s="71">
        <f t="shared" si="30"/>
        <v>2.7722206344669906E-2</v>
      </c>
      <c r="CD67" s="14"/>
      <c r="CE67" s="29"/>
      <c r="CF67" s="10">
        <v>108186</v>
      </c>
      <c r="CG67" s="10">
        <v>469</v>
      </c>
      <c r="CH67" s="18"/>
      <c r="CI67" s="14"/>
      <c r="CJ67" s="70">
        <f t="shared" si="31"/>
        <v>108186</v>
      </c>
      <c r="CK67" s="70">
        <f t="shared" si="8"/>
        <v>469</v>
      </c>
      <c r="CL67" s="71">
        <f t="shared" si="32"/>
        <v>4.3351265413269736E-3</v>
      </c>
      <c r="CM67" s="29"/>
      <c r="CN67" s="14"/>
      <c r="CO67" s="10">
        <v>139191</v>
      </c>
      <c r="CP67" s="10">
        <v>443</v>
      </c>
      <c r="CQ67" s="30"/>
      <c r="CR67" s="30"/>
      <c r="CS67" s="70">
        <f t="shared" si="33"/>
        <v>139191</v>
      </c>
      <c r="CT67" s="70">
        <f t="shared" si="9"/>
        <v>443</v>
      </c>
      <c r="CU67" s="71">
        <f t="shared" si="34"/>
        <v>3.1826770409006328E-3</v>
      </c>
      <c r="CV67" s="14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</row>
    <row r="68" spans="1:118" ht="15" customHeight="1" x14ac:dyDescent="0.3">
      <c r="A68" s="14" t="s">
        <v>84</v>
      </c>
      <c r="B68" s="14" t="s">
        <v>63</v>
      </c>
      <c r="C68" s="1"/>
      <c r="D68" s="1"/>
      <c r="E68" s="14"/>
      <c r="F68" s="14"/>
      <c r="G68" s="29"/>
      <c r="H68" s="29"/>
      <c r="I68" s="70">
        <f t="shared" si="10"/>
        <v>0</v>
      </c>
      <c r="J68" s="70">
        <f t="shared" si="11"/>
        <v>0</v>
      </c>
      <c r="K68" s="71" t="str">
        <f t="shared" si="12"/>
        <v/>
      </c>
      <c r="L68" s="14"/>
      <c r="M68" s="14"/>
      <c r="N68" s="14">
        <v>1</v>
      </c>
      <c r="O68" s="14">
        <v>127</v>
      </c>
      <c r="P68" s="29"/>
      <c r="Q68" s="29"/>
      <c r="R68" s="70">
        <f t="shared" si="13"/>
        <v>1</v>
      </c>
      <c r="S68" s="70">
        <f t="shared" ref="S68:S131" si="38">IFERROR(M68+O68+Q68,"")</f>
        <v>127</v>
      </c>
      <c r="T68" s="71">
        <f t="shared" si="14"/>
        <v>127</v>
      </c>
      <c r="U68" s="14"/>
      <c r="V68" s="14"/>
      <c r="W68" s="29"/>
      <c r="X68" s="29"/>
      <c r="Z68" s="14"/>
      <c r="AA68" s="70">
        <f t="shared" si="15"/>
        <v>0</v>
      </c>
      <c r="AB68" s="70">
        <f t="shared" ref="AB68:AB131" si="39">IFERROR(V68+X68+Z68,"")</f>
        <v>0</v>
      </c>
      <c r="AC68" s="71" t="str">
        <f t="shared" si="16"/>
        <v/>
      </c>
      <c r="AD68" s="14"/>
      <c r="AE68" s="14"/>
      <c r="AG68" s="29"/>
      <c r="AH68" s="14"/>
      <c r="AI68" s="14"/>
      <c r="AJ68" s="70">
        <f t="shared" si="17"/>
        <v>0</v>
      </c>
      <c r="AK68" s="70">
        <f t="shared" ref="AK68:AK131" si="40">IFERROR(AE68+AG68+AI68,"")</f>
        <v>0</v>
      </c>
      <c r="AL68" s="71" t="str">
        <f t="shared" si="18"/>
        <v/>
      </c>
      <c r="AM68" s="14"/>
      <c r="AN68" s="14"/>
      <c r="AO68" s="29"/>
      <c r="AP68" s="29"/>
      <c r="AQ68" s="70">
        <f t="shared" si="19"/>
        <v>0</v>
      </c>
      <c r="AR68" s="70">
        <f t="shared" si="20"/>
        <v>0</v>
      </c>
      <c r="AS68" s="71" t="str">
        <f t="shared" si="21"/>
        <v/>
      </c>
      <c r="AT68" s="14"/>
      <c r="AV68" s="29"/>
      <c r="AW68" s="29"/>
      <c r="AY68" s="29"/>
      <c r="AZ68" s="70">
        <f t="shared" si="35"/>
        <v>0</v>
      </c>
      <c r="BA68" s="70">
        <f t="shared" si="36"/>
        <v>0</v>
      </c>
      <c r="BB68" s="71" t="str">
        <f t="shared" si="37"/>
        <v/>
      </c>
      <c r="BC68" s="14"/>
      <c r="BD68" s="14"/>
      <c r="BE68" s="29"/>
      <c r="BF68" s="29"/>
      <c r="BG68" s="29"/>
      <c r="BH68" s="29"/>
      <c r="BI68" s="70">
        <f t="shared" si="24"/>
        <v>0</v>
      </c>
      <c r="BJ68" s="70">
        <f t="shared" si="25"/>
        <v>0</v>
      </c>
      <c r="BK68" s="71" t="str">
        <f t="shared" si="26"/>
        <v/>
      </c>
      <c r="BL68" s="14"/>
      <c r="BM68" s="14"/>
      <c r="BN68" s="29">
        <v>2288</v>
      </c>
      <c r="BO68" s="29">
        <v>4805</v>
      </c>
      <c r="BQ68" s="29"/>
      <c r="BR68" s="70">
        <f t="shared" si="27"/>
        <v>2288</v>
      </c>
      <c r="BS68" s="70">
        <f t="shared" ref="BS68:BS131" si="41">IFERROR(BM68+BO68+BQ68,"")</f>
        <v>4805</v>
      </c>
      <c r="BT68" s="71">
        <f t="shared" si="28"/>
        <v>2.1000874125874125</v>
      </c>
      <c r="BU68" s="14"/>
      <c r="BV68" s="14"/>
      <c r="BW68" s="29">
        <v>4953</v>
      </c>
      <c r="BX68" s="29">
        <v>10187</v>
      </c>
      <c r="BY68" s="29"/>
      <c r="BZ68" s="29"/>
      <c r="CA68" s="70">
        <f t="shared" si="29"/>
        <v>4953</v>
      </c>
      <c r="CB68" s="70">
        <f t="shared" ref="CB68:CB131" si="42">IFERROR(BV68+BX68+BZ68,"")</f>
        <v>10187</v>
      </c>
      <c r="CC68" s="71">
        <f t="shared" si="30"/>
        <v>2.0567332929537656</v>
      </c>
      <c r="CD68" s="14"/>
      <c r="CE68" s="29"/>
      <c r="CF68" s="10">
        <v>2171</v>
      </c>
      <c r="CG68" s="10">
        <v>7656</v>
      </c>
      <c r="CH68" s="18"/>
      <c r="CI68" s="14"/>
      <c r="CJ68" s="70">
        <f t="shared" si="31"/>
        <v>2171</v>
      </c>
      <c r="CK68" s="70">
        <f t="shared" ref="CK68:CK131" si="43">IFERROR(CE68+CG68+CI68,"")</f>
        <v>7656</v>
      </c>
      <c r="CL68" s="71">
        <f t="shared" si="32"/>
        <v>3.5264854905573468</v>
      </c>
      <c r="CM68" s="29"/>
      <c r="CN68" s="14"/>
      <c r="CO68" s="10">
        <v>1768</v>
      </c>
      <c r="CP68" s="10">
        <v>4011</v>
      </c>
      <c r="CQ68" s="30"/>
      <c r="CR68" s="30"/>
      <c r="CS68" s="70">
        <f t="shared" si="33"/>
        <v>1768</v>
      </c>
      <c r="CT68" s="70">
        <f t="shared" ref="CT68:CT131" si="44">IFERROR(CN68+CP68+CR68,"")</f>
        <v>4011</v>
      </c>
      <c r="CU68" s="71">
        <f t="shared" si="34"/>
        <v>2.2686651583710407</v>
      </c>
      <c r="CV68" s="14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</row>
    <row r="69" spans="1:118" ht="15" customHeight="1" x14ac:dyDescent="0.3">
      <c r="A69" s="14" t="s">
        <v>90</v>
      </c>
      <c r="B69" s="14" t="s">
        <v>63</v>
      </c>
      <c r="C69" s="1"/>
      <c r="D69" s="1"/>
      <c r="E69" s="14">
        <v>182000</v>
      </c>
      <c r="F69" s="14">
        <v>921</v>
      </c>
      <c r="G69" s="29"/>
      <c r="H69" s="29"/>
      <c r="I69" s="70">
        <f t="shared" ref="I69:I132" si="45">IFERROR(C69+E69+G69,"")</f>
        <v>182000</v>
      </c>
      <c r="J69" s="70">
        <f t="shared" ref="J69:J132" si="46">IFERROR(D69+F69+H69,"")</f>
        <v>921</v>
      </c>
      <c r="K69" s="71">
        <f t="shared" ref="K69:K132" si="47">IFERROR(J69/I69,"")</f>
        <v>5.0604395604395601E-3</v>
      </c>
      <c r="L69" s="14"/>
      <c r="M69" s="14"/>
      <c r="N69" s="14">
        <v>11206</v>
      </c>
      <c r="O69" s="14">
        <v>585</v>
      </c>
      <c r="P69" s="29"/>
      <c r="Q69" s="29"/>
      <c r="R69" s="70">
        <f t="shared" ref="R69:R132" si="48">IFERROR(L69+N69+P69,"")</f>
        <v>11206</v>
      </c>
      <c r="S69" s="70">
        <f t="shared" si="38"/>
        <v>585</v>
      </c>
      <c r="T69" s="71">
        <f t="shared" ref="T69:T132" si="49">IFERROR(S69/R69,"")</f>
        <v>5.2204176334106726E-2</v>
      </c>
      <c r="U69" s="14"/>
      <c r="V69" s="14"/>
      <c r="W69" s="29">
        <v>37349</v>
      </c>
      <c r="X69" s="29">
        <v>11527</v>
      </c>
      <c r="Z69" s="14"/>
      <c r="AA69" s="70">
        <f t="shared" ref="AA69:AA132" si="50">IFERROR(U69+W69+Y69,"")</f>
        <v>37349</v>
      </c>
      <c r="AB69" s="70">
        <f t="shared" si="39"/>
        <v>11527</v>
      </c>
      <c r="AC69" s="71">
        <f t="shared" ref="AC69:AC132" si="51">IFERROR(AB69/AA69,"")</f>
        <v>0.30862941444215375</v>
      </c>
      <c r="AD69" s="14"/>
      <c r="AE69" s="14"/>
      <c r="AF69" s="29">
        <v>28625</v>
      </c>
      <c r="AG69" s="29">
        <v>2032</v>
      </c>
      <c r="AH69" s="14"/>
      <c r="AI69" s="14"/>
      <c r="AJ69" s="70">
        <f t="shared" ref="AJ69:AJ132" si="52">IFERROR(AD69+AF69+AH69,"")</f>
        <v>28625</v>
      </c>
      <c r="AK69" s="70">
        <f t="shared" si="40"/>
        <v>2032</v>
      </c>
      <c r="AL69" s="71">
        <f t="shared" ref="AL69:AL132" si="53">IFERROR(AK69/AJ69,"")</f>
        <v>7.0986899563318773E-2</v>
      </c>
      <c r="AM69" s="14"/>
      <c r="AN69" s="14"/>
      <c r="AO69" s="29">
        <v>13305</v>
      </c>
      <c r="AP69" s="29">
        <v>813</v>
      </c>
      <c r="AQ69" s="70">
        <f t="shared" ref="AQ69:AQ132" si="54">IFERROR(AM69+AO69,"")</f>
        <v>13305</v>
      </c>
      <c r="AR69" s="70">
        <f t="shared" ref="AR69:AR132" si="55">IFERROR(AN69+AP69,"")</f>
        <v>813</v>
      </c>
      <c r="AS69" s="71">
        <f t="shared" ref="AS69:AS132" si="56">IFERROR(AR69/AQ69,"")</f>
        <v>6.1104847801578356E-2</v>
      </c>
      <c r="AT69" s="14"/>
      <c r="AV69" s="29">
        <v>35399</v>
      </c>
      <c r="AW69" s="29">
        <v>1924</v>
      </c>
      <c r="AY69" s="29"/>
      <c r="AZ69" s="70">
        <f t="shared" si="35"/>
        <v>35399</v>
      </c>
      <c r="BA69" s="70">
        <f t="shared" si="36"/>
        <v>1924</v>
      </c>
      <c r="BB69" s="71">
        <f t="shared" si="37"/>
        <v>5.4351817847961809E-2</v>
      </c>
      <c r="BC69" s="14"/>
      <c r="BD69" s="14"/>
      <c r="BE69" s="29">
        <v>4225</v>
      </c>
      <c r="BF69" s="29">
        <v>662</v>
      </c>
      <c r="BG69" s="29"/>
      <c r="BH69" s="29"/>
      <c r="BI69" s="70">
        <f t="shared" ref="BI69:BI132" si="57">IFERROR(BC69+BE69+BG69,"")</f>
        <v>4225</v>
      </c>
      <c r="BJ69" s="70">
        <f t="shared" ref="BJ69:BJ132" si="58">IFERROR(BD69+BF69+BH69,"")</f>
        <v>662</v>
      </c>
      <c r="BK69" s="71">
        <f t="shared" ref="BK69:BK132" si="59">IFERROR(BJ69/BI69,"")</f>
        <v>0.15668639053254438</v>
      </c>
      <c r="BL69" s="14"/>
      <c r="BM69" s="14"/>
      <c r="BN69" s="29">
        <v>35366</v>
      </c>
      <c r="BO69" s="29">
        <v>1355</v>
      </c>
      <c r="BQ69" s="29"/>
      <c r="BR69" s="70">
        <f t="shared" ref="BR69:BR132" si="60">IFERROR(BL69+BN69+BP69,"")</f>
        <v>35366</v>
      </c>
      <c r="BS69" s="70">
        <f t="shared" si="41"/>
        <v>1355</v>
      </c>
      <c r="BT69" s="71">
        <f t="shared" ref="BT69:BT132" si="61">IFERROR(BS69/BR69,"")</f>
        <v>3.8313634564270768E-2</v>
      </c>
      <c r="BU69" s="14"/>
      <c r="BV69" s="14"/>
      <c r="BW69" s="29">
        <v>42438</v>
      </c>
      <c r="BX69" s="29">
        <v>2801</v>
      </c>
      <c r="BY69" s="29"/>
      <c r="BZ69" s="29"/>
      <c r="CA69" s="70">
        <f t="shared" ref="CA69:CA132" si="62">IFERROR(BU69+BW69+BY69,"")</f>
        <v>42438</v>
      </c>
      <c r="CB69" s="70">
        <f t="shared" si="42"/>
        <v>2801</v>
      </c>
      <c r="CC69" s="71">
        <f t="shared" ref="CC69:CC132" si="63">IFERROR(CB69/CA69,"")</f>
        <v>6.6002167868419809E-2</v>
      </c>
      <c r="CD69" s="14"/>
      <c r="CE69" s="29"/>
      <c r="CF69" s="10">
        <v>8515</v>
      </c>
      <c r="CG69" s="10">
        <v>891</v>
      </c>
      <c r="CH69" s="18"/>
      <c r="CI69" s="14"/>
      <c r="CJ69" s="70">
        <f t="shared" ref="CJ69:CJ132" si="64">IFERROR(CD69+CF69+CH69,"")</f>
        <v>8515</v>
      </c>
      <c r="CK69" s="70">
        <f t="shared" si="43"/>
        <v>891</v>
      </c>
      <c r="CL69" s="71">
        <f t="shared" ref="CL69:CL132" si="65">IFERROR(CK69/CJ69,"")</f>
        <v>0.10463887257780388</v>
      </c>
      <c r="CM69" s="29"/>
      <c r="CN69" s="14"/>
      <c r="CO69" s="10">
        <v>156</v>
      </c>
      <c r="CP69" s="10">
        <v>58</v>
      </c>
      <c r="CQ69" s="30"/>
      <c r="CR69" s="30"/>
      <c r="CS69" s="70">
        <f t="shared" ref="CS69:CS132" si="66">IFERROR(CM69+CO69+CQ69,"")</f>
        <v>156</v>
      </c>
      <c r="CT69" s="70">
        <f t="shared" si="44"/>
        <v>58</v>
      </c>
      <c r="CU69" s="71">
        <f t="shared" ref="CU69:CU132" si="67">IFERROR(CT69/CS69,"")</f>
        <v>0.37179487179487181</v>
      </c>
      <c r="CV69" s="14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</row>
    <row r="70" spans="1:118" ht="15" customHeight="1" x14ac:dyDescent="0.3">
      <c r="A70" s="14" t="s">
        <v>91</v>
      </c>
      <c r="B70" s="14" t="s">
        <v>63</v>
      </c>
      <c r="C70" s="1"/>
      <c r="D70" s="1"/>
      <c r="E70" s="14">
        <v>30686</v>
      </c>
      <c r="F70" s="14">
        <v>1293</v>
      </c>
      <c r="G70" s="29"/>
      <c r="H70" s="29"/>
      <c r="I70" s="70">
        <f t="shared" si="45"/>
        <v>30686</v>
      </c>
      <c r="J70" s="70">
        <f t="shared" si="46"/>
        <v>1293</v>
      </c>
      <c r="K70" s="71">
        <f t="shared" si="47"/>
        <v>4.2136479176171547E-2</v>
      </c>
      <c r="L70" s="14"/>
      <c r="M70" s="14"/>
      <c r="N70" s="14">
        <v>23713</v>
      </c>
      <c r="O70" s="14">
        <v>1186</v>
      </c>
      <c r="P70" s="29"/>
      <c r="Q70" s="29"/>
      <c r="R70" s="70">
        <f t="shared" si="48"/>
        <v>23713</v>
      </c>
      <c r="S70" s="70">
        <f t="shared" si="38"/>
        <v>1186</v>
      </c>
      <c r="T70" s="71">
        <f t="shared" si="49"/>
        <v>5.0014759836376668E-2</v>
      </c>
      <c r="U70" s="14"/>
      <c r="V70" s="14"/>
      <c r="W70" s="29">
        <v>45974</v>
      </c>
      <c r="X70" s="29">
        <v>2512</v>
      </c>
      <c r="Z70" s="14"/>
      <c r="AA70" s="70">
        <f t="shared" si="50"/>
        <v>45974</v>
      </c>
      <c r="AB70" s="70">
        <f t="shared" si="39"/>
        <v>2512</v>
      </c>
      <c r="AC70" s="71">
        <f t="shared" si="51"/>
        <v>5.4639578892417454E-2</v>
      </c>
      <c r="AD70" s="14"/>
      <c r="AE70" s="14"/>
      <c r="AF70" s="2">
        <v>57278</v>
      </c>
      <c r="AG70" s="29">
        <v>2192</v>
      </c>
      <c r="AH70" s="14"/>
      <c r="AI70" s="14"/>
      <c r="AJ70" s="70">
        <f t="shared" si="52"/>
        <v>57278</v>
      </c>
      <c r="AK70" s="70">
        <f t="shared" si="40"/>
        <v>2192</v>
      </c>
      <c r="AL70" s="71">
        <f t="shared" si="53"/>
        <v>3.8269492649883025E-2</v>
      </c>
      <c r="AM70" s="14"/>
      <c r="AN70" s="14"/>
      <c r="AO70" s="29">
        <v>62016</v>
      </c>
      <c r="AP70" s="29">
        <v>3379</v>
      </c>
      <c r="AQ70" s="70">
        <f t="shared" si="54"/>
        <v>62016</v>
      </c>
      <c r="AR70" s="70">
        <f t="shared" si="55"/>
        <v>3379</v>
      </c>
      <c r="AS70" s="71">
        <f t="shared" si="56"/>
        <v>5.44859391124871E-2</v>
      </c>
      <c r="AT70" s="14"/>
      <c r="AV70" s="29">
        <v>235306</v>
      </c>
      <c r="AW70" s="29">
        <v>10651</v>
      </c>
      <c r="AY70" s="29"/>
      <c r="AZ70" s="70">
        <f t="shared" si="35"/>
        <v>235306</v>
      </c>
      <c r="BA70" s="70">
        <f t="shared" si="36"/>
        <v>10651</v>
      </c>
      <c r="BB70" s="71">
        <f t="shared" si="37"/>
        <v>4.5264464144560701E-2</v>
      </c>
      <c r="BC70" s="14"/>
      <c r="BD70" s="14"/>
      <c r="BE70" s="29">
        <v>258291</v>
      </c>
      <c r="BF70" s="29">
        <v>9390</v>
      </c>
      <c r="BG70" s="29"/>
      <c r="BH70" s="29"/>
      <c r="BI70" s="70">
        <f t="shared" si="57"/>
        <v>258291</v>
      </c>
      <c r="BJ70" s="70">
        <f t="shared" si="58"/>
        <v>9390</v>
      </c>
      <c r="BK70" s="71">
        <f t="shared" si="59"/>
        <v>3.6354344518392048E-2</v>
      </c>
      <c r="BL70" s="14"/>
      <c r="BM70" s="14"/>
      <c r="BN70" s="29">
        <v>7231</v>
      </c>
      <c r="BO70" s="29">
        <v>3228</v>
      </c>
      <c r="BQ70" s="29"/>
      <c r="BR70" s="70">
        <f t="shared" si="60"/>
        <v>7231</v>
      </c>
      <c r="BS70" s="70">
        <f t="shared" si="41"/>
        <v>3228</v>
      </c>
      <c r="BT70" s="71">
        <f t="shared" si="61"/>
        <v>0.44641128474623148</v>
      </c>
      <c r="BU70" s="14"/>
      <c r="BV70" s="14"/>
      <c r="BW70" s="29">
        <v>34833</v>
      </c>
      <c r="BX70" s="29">
        <v>1867</v>
      </c>
      <c r="BY70" s="29"/>
      <c r="BZ70" s="29"/>
      <c r="CA70" s="70">
        <f t="shared" si="62"/>
        <v>34833</v>
      </c>
      <c r="CB70" s="70">
        <f t="shared" si="42"/>
        <v>1867</v>
      </c>
      <c r="CC70" s="71">
        <f t="shared" si="63"/>
        <v>5.3598599029655788E-2</v>
      </c>
      <c r="CD70" s="14"/>
      <c r="CE70" s="29"/>
      <c r="CF70" s="10">
        <v>43589</v>
      </c>
      <c r="CG70" s="10">
        <v>1941</v>
      </c>
      <c r="CH70" s="18"/>
      <c r="CI70" s="14"/>
      <c r="CJ70" s="70">
        <f t="shared" si="64"/>
        <v>43589</v>
      </c>
      <c r="CK70" s="70">
        <f t="shared" si="43"/>
        <v>1941</v>
      </c>
      <c r="CL70" s="71">
        <f t="shared" si="65"/>
        <v>4.4529583151712591E-2</v>
      </c>
      <c r="CM70" s="29"/>
      <c r="CN70" s="14"/>
      <c r="CO70" s="10">
        <v>25077</v>
      </c>
      <c r="CP70" s="10">
        <v>2983</v>
      </c>
      <c r="CQ70" s="30"/>
      <c r="CR70" s="30"/>
      <c r="CS70" s="70">
        <f t="shared" si="66"/>
        <v>25077</v>
      </c>
      <c r="CT70" s="70">
        <f t="shared" si="44"/>
        <v>2983</v>
      </c>
      <c r="CU70" s="71">
        <f t="shared" si="67"/>
        <v>0.11895362284164772</v>
      </c>
      <c r="CV70" s="14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</row>
    <row r="71" spans="1:118" ht="15" customHeight="1" x14ac:dyDescent="0.3">
      <c r="A71" s="14" t="s">
        <v>45</v>
      </c>
      <c r="B71" s="14" t="s">
        <v>63</v>
      </c>
      <c r="C71" s="1"/>
      <c r="D71" s="1"/>
      <c r="E71" s="14">
        <v>9275</v>
      </c>
      <c r="F71" s="14">
        <v>573</v>
      </c>
      <c r="G71" s="29"/>
      <c r="H71" s="29"/>
      <c r="I71" s="70">
        <f t="shared" si="45"/>
        <v>9275</v>
      </c>
      <c r="J71" s="70">
        <f t="shared" si="46"/>
        <v>573</v>
      </c>
      <c r="K71" s="71">
        <f t="shared" si="47"/>
        <v>6.1778975741239889E-2</v>
      </c>
      <c r="L71" s="14"/>
      <c r="M71" s="14"/>
      <c r="N71" s="14"/>
      <c r="O71" s="14"/>
      <c r="P71" s="29"/>
      <c r="Q71" s="29"/>
      <c r="R71" s="70">
        <f t="shared" si="48"/>
        <v>0</v>
      </c>
      <c r="S71" s="70">
        <f t="shared" si="38"/>
        <v>0</v>
      </c>
      <c r="T71" s="71" t="str">
        <f t="shared" si="49"/>
        <v/>
      </c>
      <c r="U71" s="14"/>
      <c r="V71" s="14"/>
      <c r="W71" s="29"/>
      <c r="X71" s="29"/>
      <c r="Z71" s="14"/>
      <c r="AA71" s="70">
        <f t="shared" si="50"/>
        <v>0</v>
      </c>
      <c r="AB71" s="70">
        <f t="shared" si="39"/>
        <v>0</v>
      </c>
      <c r="AC71" s="71" t="str">
        <f t="shared" si="51"/>
        <v/>
      </c>
      <c r="AD71" s="14"/>
      <c r="AE71" s="14"/>
      <c r="AF71" s="29"/>
      <c r="AG71" s="29"/>
      <c r="AH71" s="14"/>
      <c r="AI71" s="14"/>
      <c r="AJ71" s="70">
        <f t="shared" si="52"/>
        <v>0</v>
      </c>
      <c r="AK71" s="70">
        <f t="shared" si="40"/>
        <v>0</v>
      </c>
      <c r="AL71" s="71" t="str">
        <f t="shared" si="53"/>
        <v/>
      </c>
      <c r="AM71" s="14"/>
      <c r="AN71" s="14"/>
      <c r="AO71" s="29"/>
      <c r="AP71" s="29"/>
      <c r="AQ71" s="70">
        <f t="shared" si="54"/>
        <v>0</v>
      </c>
      <c r="AR71" s="70">
        <f t="shared" si="55"/>
        <v>0</v>
      </c>
      <c r="AS71" s="71" t="str">
        <f t="shared" si="56"/>
        <v/>
      </c>
      <c r="AT71" s="14"/>
      <c r="AV71" s="29"/>
      <c r="AW71" s="29"/>
      <c r="AY71" s="29"/>
      <c r="AZ71" s="70">
        <f t="shared" si="35"/>
        <v>0</v>
      </c>
      <c r="BA71" s="70">
        <f t="shared" si="36"/>
        <v>0</v>
      </c>
      <c r="BB71" s="71" t="str">
        <f t="shared" si="37"/>
        <v/>
      </c>
      <c r="BC71" s="14"/>
      <c r="BD71" s="14"/>
      <c r="BE71" s="29"/>
      <c r="BF71" s="29"/>
      <c r="BG71" s="29"/>
      <c r="BH71" s="29"/>
      <c r="BI71" s="70">
        <f t="shared" si="57"/>
        <v>0</v>
      </c>
      <c r="BJ71" s="70">
        <f t="shared" si="58"/>
        <v>0</v>
      </c>
      <c r="BK71" s="71" t="str">
        <f t="shared" si="59"/>
        <v/>
      </c>
      <c r="BL71" s="14"/>
      <c r="BM71" s="14"/>
      <c r="BN71" s="29"/>
      <c r="BO71" s="29"/>
      <c r="BQ71" s="29"/>
      <c r="BR71" s="70">
        <f t="shared" si="60"/>
        <v>0</v>
      </c>
      <c r="BS71" s="70">
        <f t="shared" si="41"/>
        <v>0</v>
      </c>
      <c r="BT71" s="71" t="str">
        <f t="shared" si="61"/>
        <v/>
      </c>
      <c r="BU71" s="14"/>
      <c r="BV71" s="14"/>
      <c r="BW71" s="29"/>
      <c r="BX71" s="29"/>
      <c r="BY71" s="29"/>
      <c r="BZ71" s="29"/>
      <c r="CA71" s="70">
        <f t="shared" si="62"/>
        <v>0</v>
      </c>
      <c r="CB71" s="70">
        <f t="shared" si="42"/>
        <v>0</v>
      </c>
      <c r="CC71" s="71" t="str">
        <f t="shared" si="63"/>
        <v/>
      </c>
      <c r="CD71" s="14"/>
      <c r="CE71" s="29"/>
      <c r="CF71" s="10">
        <v>28886</v>
      </c>
      <c r="CG71" s="10">
        <v>4182</v>
      </c>
      <c r="CH71" s="18"/>
      <c r="CI71" s="14"/>
      <c r="CJ71" s="70">
        <f t="shared" si="64"/>
        <v>28886</v>
      </c>
      <c r="CK71" s="70">
        <f t="shared" si="43"/>
        <v>4182</v>
      </c>
      <c r="CL71" s="71">
        <f t="shared" si="65"/>
        <v>0.14477601606314477</v>
      </c>
      <c r="CM71" s="29"/>
      <c r="CN71" s="14"/>
      <c r="CO71" s="10">
        <v>39819</v>
      </c>
      <c r="CP71" s="10">
        <v>7139</v>
      </c>
      <c r="CQ71" s="30"/>
      <c r="CR71" s="30"/>
      <c r="CS71" s="70">
        <f t="shared" si="66"/>
        <v>39819</v>
      </c>
      <c r="CT71" s="70">
        <f t="shared" si="44"/>
        <v>7139</v>
      </c>
      <c r="CU71" s="71">
        <f t="shared" si="67"/>
        <v>0.1792862703734398</v>
      </c>
      <c r="CV71" s="14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</row>
    <row r="72" spans="1:118" ht="15" customHeight="1" x14ac:dyDescent="0.3">
      <c r="A72" s="14" t="s">
        <v>38</v>
      </c>
      <c r="B72" s="14" t="s">
        <v>63</v>
      </c>
      <c r="C72" s="1"/>
      <c r="D72" s="1"/>
      <c r="E72" s="14">
        <v>811466</v>
      </c>
      <c r="F72" s="14">
        <v>4671</v>
      </c>
      <c r="G72" s="29"/>
      <c r="H72" s="29"/>
      <c r="I72" s="70">
        <f t="shared" si="45"/>
        <v>811466</v>
      </c>
      <c r="J72" s="70">
        <f t="shared" si="46"/>
        <v>4671</v>
      </c>
      <c r="K72" s="71">
        <f t="shared" si="47"/>
        <v>5.7562485674076298E-3</v>
      </c>
      <c r="L72" s="14"/>
      <c r="M72" s="14"/>
      <c r="N72" s="14">
        <v>1084090</v>
      </c>
      <c r="O72" s="14">
        <v>7646</v>
      </c>
      <c r="P72" s="29"/>
      <c r="Q72" s="29"/>
      <c r="R72" s="70">
        <f t="shared" si="48"/>
        <v>1084090</v>
      </c>
      <c r="S72" s="70">
        <f t="shared" si="38"/>
        <v>7646</v>
      </c>
      <c r="T72" s="71">
        <f t="shared" si="49"/>
        <v>7.0529199605198828E-3</v>
      </c>
      <c r="U72" s="14"/>
      <c r="V72" s="14"/>
      <c r="W72" s="29">
        <v>1356673</v>
      </c>
      <c r="X72" s="29">
        <v>11120</v>
      </c>
      <c r="Z72" s="14"/>
      <c r="AA72" s="70">
        <f t="shared" si="50"/>
        <v>1356673</v>
      </c>
      <c r="AB72" s="70">
        <f t="shared" si="39"/>
        <v>11120</v>
      </c>
      <c r="AC72" s="71">
        <f t="shared" si="51"/>
        <v>8.1965219326985937E-3</v>
      </c>
      <c r="AD72" s="14"/>
      <c r="AE72" s="14"/>
      <c r="AF72" s="2">
        <v>1129250</v>
      </c>
      <c r="AG72" s="29">
        <v>9451</v>
      </c>
      <c r="AH72" s="14"/>
      <c r="AI72" s="14"/>
      <c r="AJ72" s="70">
        <f t="shared" si="52"/>
        <v>1129250</v>
      </c>
      <c r="AK72" s="70">
        <f t="shared" si="40"/>
        <v>9451</v>
      </c>
      <c r="AL72" s="71">
        <f t="shared" si="53"/>
        <v>8.3692716404693383E-3</v>
      </c>
      <c r="AM72" s="14"/>
      <c r="AN72" s="14"/>
      <c r="AO72" s="29">
        <v>1134945</v>
      </c>
      <c r="AP72" s="29">
        <v>8756</v>
      </c>
      <c r="AQ72" s="70">
        <f t="shared" si="54"/>
        <v>1134945</v>
      </c>
      <c r="AR72" s="70">
        <f t="shared" si="55"/>
        <v>8756</v>
      </c>
      <c r="AS72" s="71">
        <f t="shared" si="56"/>
        <v>7.7149112952610037E-3</v>
      </c>
      <c r="AT72" s="14"/>
      <c r="AV72" s="29">
        <v>2365746</v>
      </c>
      <c r="AW72" s="29">
        <v>16248</v>
      </c>
      <c r="AY72" s="29"/>
      <c r="AZ72" s="70">
        <f t="shared" ref="AZ72:AZ135" si="68">IFERROR(AT72+AV72+AX72,"")</f>
        <v>2365746</v>
      </c>
      <c r="BA72" s="70">
        <f t="shared" ref="BA72:BA135" si="69">IFERROR(AU72+AW72+AY72,"")</f>
        <v>16248</v>
      </c>
      <c r="BB72" s="71">
        <f t="shared" ref="BB72:BB135" si="70">IFERROR(BA72/AZ72,"")</f>
        <v>6.868023870694487E-3</v>
      </c>
      <c r="BC72" s="14"/>
      <c r="BD72" s="14"/>
      <c r="BE72" s="29">
        <v>1353131</v>
      </c>
      <c r="BF72" s="29">
        <v>9649</v>
      </c>
      <c r="BG72" s="29"/>
      <c r="BH72" s="29"/>
      <c r="BI72" s="70">
        <f t="shared" si="57"/>
        <v>1353131</v>
      </c>
      <c r="BJ72" s="70">
        <f t="shared" si="58"/>
        <v>9649</v>
      </c>
      <c r="BK72" s="71">
        <f t="shared" si="59"/>
        <v>7.1308690732826314E-3</v>
      </c>
      <c r="BL72" s="14"/>
      <c r="BM72" s="14"/>
      <c r="BN72" s="29">
        <f>3189+320710</f>
        <v>323899</v>
      </c>
      <c r="BO72" s="29">
        <f>7340+8174</f>
        <v>15514</v>
      </c>
      <c r="BQ72" s="29"/>
      <c r="BR72" s="70">
        <f t="shared" si="60"/>
        <v>323899</v>
      </c>
      <c r="BS72" s="70">
        <f t="shared" si="41"/>
        <v>15514</v>
      </c>
      <c r="BT72" s="71">
        <f t="shared" si="61"/>
        <v>4.7897647106042315E-2</v>
      </c>
      <c r="BU72" s="14"/>
      <c r="BV72" s="14"/>
      <c r="BW72" s="29">
        <v>1715837</v>
      </c>
      <c r="BX72" s="29">
        <v>20726</v>
      </c>
      <c r="BY72" s="29"/>
      <c r="BZ72" s="29"/>
      <c r="CA72" s="70">
        <f t="shared" si="62"/>
        <v>1715837</v>
      </c>
      <c r="CB72" s="70">
        <f t="shared" si="42"/>
        <v>20726</v>
      </c>
      <c r="CC72" s="71">
        <f t="shared" si="63"/>
        <v>1.2079235964721591E-2</v>
      </c>
      <c r="CD72" s="14"/>
      <c r="CE72" s="29"/>
      <c r="CF72" s="10">
        <v>1802593</v>
      </c>
      <c r="CG72" s="10">
        <v>13272</v>
      </c>
      <c r="CH72" s="18"/>
      <c r="CI72" s="14"/>
      <c r="CJ72" s="70">
        <f t="shared" si="64"/>
        <v>1802593</v>
      </c>
      <c r="CK72" s="70">
        <f t="shared" si="43"/>
        <v>13272</v>
      </c>
      <c r="CL72" s="71">
        <f t="shared" si="65"/>
        <v>7.3627269161702057E-3</v>
      </c>
      <c r="CM72" s="29"/>
      <c r="CN72" s="14"/>
      <c r="CO72" s="10">
        <v>1698034</v>
      </c>
      <c r="CP72" s="10">
        <v>13574</v>
      </c>
      <c r="CQ72" s="30"/>
      <c r="CR72" s="30"/>
      <c r="CS72" s="70">
        <f t="shared" si="66"/>
        <v>1698034</v>
      </c>
      <c r="CT72" s="70">
        <f t="shared" si="44"/>
        <v>13574</v>
      </c>
      <c r="CU72" s="71">
        <f t="shared" si="67"/>
        <v>7.9939506511648179E-3</v>
      </c>
      <c r="CV72" s="14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</row>
    <row r="73" spans="1:118" ht="15" customHeight="1" x14ac:dyDescent="0.3">
      <c r="A73" s="14" t="s">
        <v>176</v>
      </c>
      <c r="B73" s="14" t="s">
        <v>63</v>
      </c>
      <c r="C73" s="1"/>
      <c r="D73" s="1"/>
      <c r="E73" s="14">
        <v>124741</v>
      </c>
      <c r="F73" s="14">
        <v>1806</v>
      </c>
      <c r="G73" s="29"/>
      <c r="H73" s="29"/>
      <c r="I73" s="70">
        <f t="shared" si="45"/>
        <v>124741</v>
      </c>
      <c r="J73" s="70">
        <f t="shared" si="46"/>
        <v>1806</v>
      </c>
      <c r="K73" s="71">
        <f t="shared" si="47"/>
        <v>1.4477998412711137E-2</v>
      </c>
      <c r="L73" s="14"/>
      <c r="M73" s="14"/>
      <c r="N73" s="14">
        <v>225713</v>
      </c>
      <c r="O73" s="14">
        <v>5845</v>
      </c>
      <c r="P73" s="29"/>
      <c r="Q73" s="29"/>
      <c r="R73" s="70">
        <f t="shared" si="48"/>
        <v>225713</v>
      </c>
      <c r="S73" s="70">
        <f t="shared" si="38"/>
        <v>5845</v>
      </c>
      <c r="T73" s="71">
        <f t="shared" si="49"/>
        <v>2.5895717127502625E-2</v>
      </c>
      <c r="U73" s="14"/>
      <c r="V73" s="14"/>
      <c r="W73" s="29">
        <v>293234</v>
      </c>
      <c r="X73" s="29">
        <v>7007</v>
      </c>
      <c r="Z73" s="14"/>
      <c r="AA73" s="70">
        <f t="shared" si="50"/>
        <v>293234</v>
      </c>
      <c r="AB73" s="70">
        <f t="shared" si="39"/>
        <v>7007</v>
      </c>
      <c r="AC73" s="71">
        <f t="shared" si="51"/>
        <v>2.3895591916353494E-2</v>
      </c>
      <c r="AD73" s="14"/>
      <c r="AE73" s="14"/>
      <c r="AF73" s="29">
        <v>293864</v>
      </c>
      <c r="AG73" s="29">
        <v>8397</v>
      </c>
      <c r="AH73" s="14"/>
      <c r="AI73" s="14"/>
      <c r="AJ73" s="70">
        <f t="shared" si="52"/>
        <v>293864</v>
      </c>
      <c r="AK73" s="70">
        <f t="shared" si="40"/>
        <v>8397</v>
      </c>
      <c r="AL73" s="71">
        <f t="shared" si="53"/>
        <v>2.8574442599297634E-2</v>
      </c>
      <c r="AM73" s="14"/>
      <c r="AN73" s="14"/>
      <c r="AO73" s="29">
        <v>360041</v>
      </c>
      <c r="AP73" s="29">
        <v>872</v>
      </c>
      <c r="AQ73" s="70">
        <f t="shared" si="54"/>
        <v>360041</v>
      </c>
      <c r="AR73" s="70">
        <f t="shared" si="55"/>
        <v>872</v>
      </c>
      <c r="AS73" s="71">
        <f t="shared" si="56"/>
        <v>2.4219463894389805E-3</v>
      </c>
      <c r="AT73" s="14"/>
      <c r="AV73" s="29">
        <v>483775</v>
      </c>
      <c r="AW73" s="29">
        <v>9612</v>
      </c>
      <c r="AY73" s="29"/>
      <c r="AZ73" s="70">
        <f t="shared" si="68"/>
        <v>483775</v>
      </c>
      <c r="BA73" s="70">
        <f t="shared" si="69"/>
        <v>9612</v>
      </c>
      <c r="BB73" s="71">
        <f t="shared" si="70"/>
        <v>1.9868740633558989E-2</v>
      </c>
      <c r="BC73" s="14"/>
      <c r="BD73" s="14"/>
      <c r="BE73" s="29">
        <v>329043</v>
      </c>
      <c r="BF73" s="29">
        <v>5903</v>
      </c>
      <c r="BG73" s="29"/>
      <c r="BH73" s="29"/>
      <c r="BI73" s="70">
        <f t="shared" si="57"/>
        <v>329043</v>
      </c>
      <c r="BJ73" s="70">
        <f t="shared" si="58"/>
        <v>5903</v>
      </c>
      <c r="BK73" s="71">
        <f t="shared" si="59"/>
        <v>1.7939904510960572E-2</v>
      </c>
      <c r="BL73" s="14"/>
      <c r="BM73" s="14"/>
      <c r="BN73" s="29"/>
      <c r="BO73" s="29"/>
      <c r="BQ73" s="29"/>
      <c r="BR73" s="70">
        <f t="shared" si="60"/>
        <v>0</v>
      </c>
      <c r="BS73" s="70">
        <f t="shared" si="41"/>
        <v>0</v>
      </c>
      <c r="BT73" s="71" t="str">
        <f t="shared" si="61"/>
        <v/>
      </c>
      <c r="BU73" s="14"/>
      <c r="BV73" s="14"/>
      <c r="BW73" s="29"/>
      <c r="BX73" s="29"/>
      <c r="BY73" s="29"/>
      <c r="BZ73" s="29"/>
      <c r="CA73" s="70">
        <f t="shared" si="62"/>
        <v>0</v>
      </c>
      <c r="CB73" s="70">
        <f t="shared" si="42"/>
        <v>0</v>
      </c>
      <c r="CC73" s="71" t="str">
        <f t="shared" si="63"/>
        <v/>
      </c>
      <c r="CD73" s="14"/>
      <c r="CE73" s="29"/>
      <c r="CF73" s="10"/>
      <c r="CG73" s="10"/>
      <c r="CH73" s="18"/>
      <c r="CI73" s="14"/>
      <c r="CJ73" s="70">
        <f t="shared" si="64"/>
        <v>0</v>
      </c>
      <c r="CK73" s="70">
        <f t="shared" si="43"/>
        <v>0</v>
      </c>
      <c r="CL73" s="71" t="str">
        <f t="shared" si="65"/>
        <v/>
      </c>
      <c r="CM73" s="29"/>
      <c r="CN73" s="14"/>
      <c r="CO73" s="10"/>
      <c r="CP73" s="10"/>
      <c r="CQ73" s="30"/>
      <c r="CR73" s="30"/>
      <c r="CS73" s="70">
        <f t="shared" si="66"/>
        <v>0</v>
      </c>
      <c r="CT73" s="70">
        <f t="shared" si="44"/>
        <v>0</v>
      </c>
      <c r="CU73" s="71" t="str">
        <f t="shared" si="67"/>
        <v/>
      </c>
      <c r="CV73" s="14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</row>
    <row r="74" spans="1:118" ht="15" customHeight="1" x14ac:dyDescent="0.3">
      <c r="A74" s="14" t="s">
        <v>92</v>
      </c>
      <c r="B74" s="14" t="s">
        <v>63</v>
      </c>
      <c r="C74" s="1"/>
      <c r="D74" s="1"/>
      <c r="E74" s="14"/>
      <c r="F74" s="14"/>
      <c r="G74" s="29"/>
      <c r="H74" s="29"/>
      <c r="I74" s="70">
        <f t="shared" si="45"/>
        <v>0</v>
      </c>
      <c r="J74" s="70">
        <f t="shared" si="46"/>
        <v>0</v>
      </c>
      <c r="K74" s="71" t="str">
        <f t="shared" si="47"/>
        <v/>
      </c>
      <c r="L74" s="14"/>
      <c r="M74" s="14"/>
      <c r="N74" s="14"/>
      <c r="O74" s="14"/>
      <c r="P74" s="29"/>
      <c r="Q74" s="29"/>
      <c r="R74" s="70">
        <f t="shared" si="48"/>
        <v>0</v>
      </c>
      <c r="S74" s="70">
        <f t="shared" si="38"/>
        <v>0</v>
      </c>
      <c r="T74" s="71" t="str">
        <f t="shared" si="49"/>
        <v/>
      </c>
      <c r="U74" s="14"/>
      <c r="V74" s="14"/>
      <c r="W74" s="29"/>
      <c r="X74" s="29"/>
      <c r="Z74" s="14"/>
      <c r="AA74" s="70">
        <f t="shared" si="50"/>
        <v>0</v>
      </c>
      <c r="AB74" s="70">
        <f t="shared" si="39"/>
        <v>0</v>
      </c>
      <c r="AC74" s="71" t="str">
        <f t="shared" si="51"/>
        <v/>
      </c>
      <c r="AD74" s="14"/>
      <c r="AE74" s="14"/>
      <c r="AF74" s="2">
        <v>227</v>
      </c>
      <c r="AG74" s="29">
        <v>117</v>
      </c>
      <c r="AH74" s="14"/>
      <c r="AI74" s="14"/>
      <c r="AJ74" s="70">
        <f t="shared" si="52"/>
        <v>227</v>
      </c>
      <c r="AK74" s="70">
        <f t="shared" si="40"/>
        <v>117</v>
      </c>
      <c r="AL74" s="71">
        <f t="shared" si="53"/>
        <v>0.51541850220264318</v>
      </c>
      <c r="AM74" s="14"/>
      <c r="AN74" s="14"/>
      <c r="AO74" s="29">
        <v>149</v>
      </c>
      <c r="AP74" s="29">
        <v>69</v>
      </c>
      <c r="AQ74" s="70">
        <f t="shared" si="54"/>
        <v>149</v>
      </c>
      <c r="AR74" s="70">
        <f t="shared" si="55"/>
        <v>69</v>
      </c>
      <c r="AS74" s="71">
        <f t="shared" si="56"/>
        <v>0.46308724832214765</v>
      </c>
      <c r="AT74" s="14"/>
      <c r="AV74" s="29">
        <v>58</v>
      </c>
      <c r="AW74" s="29">
        <v>29</v>
      </c>
      <c r="AY74" s="29"/>
      <c r="AZ74" s="70">
        <f t="shared" si="68"/>
        <v>58</v>
      </c>
      <c r="BA74" s="70">
        <f t="shared" si="69"/>
        <v>29</v>
      </c>
      <c r="BB74" s="71">
        <f t="shared" si="70"/>
        <v>0.5</v>
      </c>
      <c r="BC74" s="14"/>
      <c r="BD74" s="14"/>
      <c r="BE74" s="29">
        <v>143</v>
      </c>
      <c r="BF74" s="29">
        <v>40</v>
      </c>
      <c r="BG74" s="29"/>
      <c r="BH74" s="29"/>
      <c r="BI74" s="70">
        <f t="shared" si="57"/>
        <v>143</v>
      </c>
      <c r="BJ74" s="70">
        <f t="shared" si="58"/>
        <v>40</v>
      </c>
      <c r="BK74" s="71">
        <f t="shared" si="59"/>
        <v>0.27972027972027974</v>
      </c>
      <c r="BL74" s="14"/>
      <c r="BM74" s="14"/>
      <c r="BN74" s="29">
        <v>123</v>
      </c>
      <c r="BO74" s="29">
        <v>35</v>
      </c>
      <c r="BQ74" s="29"/>
      <c r="BR74" s="70">
        <f t="shared" si="60"/>
        <v>123</v>
      </c>
      <c r="BS74" s="70">
        <f t="shared" si="41"/>
        <v>35</v>
      </c>
      <c r="BT74" s="71">
        <f t="shared" si="61"/>
        <v>0.28455284552845528</v>
      </c>
      <c r="BU74" s="14"/>
      <c r="BV74" s="14"/>
      <c r="BW74" s="29"/>
      <c r="BX74" s="29"/>
      <c r="BY74" s="29"/>
      <c r="BZ74" s="29"/>
      <c r="CA74" s="70">
        <f t="shared" si="62"/>
        <v>0</v>
      </c>
      <c r="CB74" s="70">
        <f t="shared" si="42"/>
        <v>0</v>
      </c>
      <c r="CC74" s="71" t="str">
        <f t="shared" si="63"/>
        <v/>
      </c>
      <c r="CD74" s="14"/>
      <c r="CE74" s="29"/>
      <c r="CF74" s="10"/>
      <c r="CG74" s="10"/>
      <c r="CH74" s="18"/>
      <c r="CI74" s="14"/>
      <c r="CJ74" s="70">
        <f t="shared" si="64"/>
        <v>0</v>
      </c>
      <c r="CK74" s="70">
        <f t="shared" si="43"/>
        <v>0</v>
      </c>
      <c r="CL74" s="71" t="str">
        <f t="shared" si="65"/>
        <v/>
      </c>
      <c r="CM74" s="29"/>
      <c r="CN74" s="14"/>
      <c r="CO74" s="10"/>
      <c r="CP74" s="10"/>
      <c r="CQ74" s="30"/>
      <c r="CR74" s="30"/>
      <c r="CS74" s="70">
        <f t="shared" si="66"/>
        <v>0</v>
      </c>
      <c r="CT74" s="70">
        <f t="shared" si="44"/>
        <v>0</v>
      </c>
      <c r="CU74" s="71" t="str">
        <f t="shared" si="67"/>
        <v/>
      </c>
      <c r="CV74" s="14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</row>
    <row r="75" spans="1:118" ht="15" customHeight="1" x14ac:dyDescent="0.3">
      <c r="A75" s="14" t="s">
        <v>93</v>
      </c>
      <c r="B75" s="14" t="s">
        <v>63</v>
      </c>
      <c r="C75" s="1"/>
      <c r="D75" s="1"/>
      <c r="E75" s="14">
        <f>1930+22165</f>
        <v>24095</v>
      </c>
      <c r="F75" s="14">
        <f>78+321</f>
        <v>399</v>
      </c>
      <c r="G75" s="29"/>
      <c r="H75" s="29"/>
      <c r="I75" s="70">
        <f t="shared" si="45"/>
        <v>24095</v>
      </c>
      <c r="J75" s="70">
        <f t="shared" si="46"/>
        <v>399</v>
      </c>
      <c r="K75" s="71">
        <f t="shared" si="47"/>
        <v>1.6559452168499689E-2</v>
      </c>
      <c r="L75" s="14"/>
      <c r="M75" s="14"/>
      <c r="N75" s="14">
        <v>32474</v>
      </c>
      <c r="O75" s="14">
        <v>972</v>
      </c>
      <c r="P75" s="29"/>
      <c r="Q75" s="29"/>
      <c r="R75" s="70">
        <f t="shared" si="48"/>
        <v>32474</v>
      </c>
      <c r="S75" s="70">
        <f t="shared" si="38"/>
        <v>972</v>
      </c>
      <c r="T75" s="71">
        <f t="shared" si="49"/>
        <v>2.9931637617786538E-2</v>
      </c>
      <c r="U75" s="14"/>
      <c r="V75" s="14"/>
      <c r="W75" s="29">
        <v>8396</v>
      </c>
      <c r="X75" s="29">
        <v>205</v>
      </c>
      <c r="Z75" s="14"/>
      <c r="AA75" s="70">
        <f t="shared" si="50"/>
        <v>8396</v>
      </c>
      <c r="AB75" s="70">
        <f t="shared" si="39"/>
        <v>205</v>
      </c>
      <c r="AC75" s="71">
        <f t="shared" si="51"/>
        <v>2.4416388756550739E-2</v>
      </c>
      <c r="AD75" s="14"/>
      <c r="AE75" s="14"/>
      <c r="AF75" s="29">
        <v>15223</v>
      </c>
      <c r="AG75" s="29">
        <v>283</v>
      </c>
      <c r="AH75" s="14"/>
      <c r="AI75" s="14"/>
      <c r="AJ75" s="70">
        <f t="shared" si="52"/>
        <v>15223</v>
      </c>
      <c r="AK75" s="70">
        <f t="shared" si="40"/>
        <v>283</v>
      </c>
      <c r="AL75" s="71">
        <f t="shared" si="53"/>
        <v>1.8590291007028838E-2</v>
      </c>
      <c r="AM75" s="14"/>
      <c r="AN75" s="14"/>
      <c r="AO75" s="29">
        <v>7975</v>
      </c>
      <c r="AP75" s="29">
        <v>917</v>
      </c>
      <c r="AQ75" s="70">
        <f t="shared" si="54"/>
        <v>7975</v>
      </c>
      <c r="AR75" s="70">
        <f t="shared" si="55"/>
        <v>917</v>
      </c>
      <c r="AS75" s="71">
        <f t="shared" si="56"/>
        <v>0.11498432601880877</v>
      </c>
      <c r="AT75" s="14"/>
      <c r="AV75" s="29">
        <v>44050</v>
      </c>
      <c r="AW75" s="29">
        <v>1859</v>
      </c>
      <c r="AY75" s="29"/>
      <c r="AZ75" s="70">
        <f t="shared" si="68"/>
        <v>44050</v>
      </c>
      <c r="BA75" s="70">
        <f t="shared" si="69"/>
        <v>1859</v>
      </c>
      <c r="BB75" s="71">
        <f t="shared" si="70"/>
        <v>4.2202043132803631E-2</v>
      </c>
      <c r="BC75" s="14"/>
      <c r="BD75" s="14"/>
      <c r="BE75" s="29">
        <v>16568</v>
      </c>
      <c r="BF75" s="29">
        <v>763</v>
      </c>
      <c r="BG75" s="29"/>
      <c r="BH75" s="29"/>
      <c r="BI75" s="70">
        <f t="shared" si="57"/>
        <v>16568</v>
      </c>
      <c r="BJ75" s="70">
        <f t="shared" si="58"/>
        <v>763</v>
      </c>
      <c r="BK75" s="71">
        <f t="shared" si="59"/>
        <v>4.6052631578947366E-2</v>
      </c>
      <c r="BL75" s="14"/>
      <c r="BM75" s="14"/>
      <c r="BN75" s="29">
        <v>34385</v>
      </c>
      <c r="BO75" s="29">
        <v>3802</v>
      </c>
      <c r="BQ75" s="29"/>
      <c r="BR75" s="70">
        <f t="shared" si="60"/>
        <v>34385</v>
      </c>
      <c r="BS75" s="70">
        <f t="shared" si="41"/>
        <v>3802</v>
      </c>
      <c r="BT75" s="71">
        <f t="shared" si="61"/>
        <v>0.11057147011778391</v>
      </c>
      <c r="BU75" s="14"/>
      <c r="BV75" s="14"/>
      <c r="BW75" s="29">
        <v>13468</v>
      </c>
      <c r="BX75" s="29">
        <v>1109</v>
      </c>
      <c r="BY75" s="29"/>
      <c r="BZ75" s="29"/>
      <c r="CA75" s="70">
        <f t="shared" si="62"/>
        <v>13468</v>
      </c>
      <c r="CB75" s="70">
        <f t="shared" si="42"/>
        <v>1109</v>
      </c>
      <c r="CC75" s="71">
        <f t="shared" si="63"/>
        <v>8.234333234333234E-2</v>
      </c>
      <c r="CD75" s="14"/>
      <c r="CE75" s="29"/>
      <c r="CF75" s="10">
        <v>80340</v>
      </c>
      <c r="CG75" s="10">
        <v>3359</v>
      </c>
      <c r="CH75" s="18"/>
      <c r="CI75" s="14"/>
      <c r="CJ75" s="70">
        <f t="shared" si="64"/>
        <v>80340</v>
      </c>
      <c r="CK75" s="70">
        <f t="shared" si="43"/>
        <v>3359</v>
      </c>
      <c r="CL75" s="71">
        <f t="shared" si="65"/>
        <v>4.1809808314662682E-2</v>
      </c>
      <c r="CM75" s="29"/>
      <c r="CN75" s="14"/>
      <c r="CO75" s="10">
        <v>459</v>
      </c>
      <c r="CP75" s="10">
        <v>2137</v>
      </c>
      <c r="CQ75" s="30"/>
      <c r="CR75" s="30"/>
      <c r="CS75" s="70">
        <f t="shared" si="66"/>
        <v>459</v>
      </c>
      <c r="CT75" s="70">
        <f t="shared" si="44"/>
        <v>2137</v>
      </c>
      <c r="CU75" s="71">
        <f t="shared" si="67"/>
        <v>4.6557734204793029</v>
      </c>
      <c r="CV75" s="14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</row>
    <row r="76" spans="1:118" ht="15" customHeight="1" x14ac:dyDescent="0.3">
      <c r="A76" s="14" t="s">
        <v>69</v>
      </c>
      <c r="B76" s="14" t="s">
        <v>63</v>
      </c>
      <c r="C76" s="1"/>
      <c r="D76" s="1"/>
      <c r="E76" s="14"/>
      <c r="F76" s="14"/>
      <c r="G76" s="29"/>
      <c r="H76" s="29"/>
      <c r="I76" s="70">
        <f t="shared" si="45"/>
        <v>0</v>
      </c>
      <c r="J76" s="70">
        <f t="shared" si="46"/>
        <v>0</v>
      </c>
      <c r="K76" s="71" t="str">
        <f t="shared" si="47"/>
        <v/>
      </c>
      <c r="L76" s="14"/>
      <c r="M76" s="14"/>
      <c r="N76" s="14">
        <v>4316</v>
      </c>
      <c r="O76" s="14">
        <v>543</v>
      </c>
      <c r="P76" s="29"/>
      <c r="Q76" s="29"/>
      <c r="R76" s="70">
        <f t="shared" si="48"/>
        <v>4316</v>
      </c>
      <c r="S76" s="70">
        <f t="shared" si="38"/>
        <v>543</v>
      </c>
      <c r="T76" s="71">
        <f t="shared" si="49"/>
        <v>0.12581093605189991</v>
      </c>
      <c r="U76" s="14"/>
      <c r="V76" s="14"/>
      <c r="W76" s="29">
        <v>2697</v>
      </c>
      <c r="X76" s="29">
        <v>444</v>
      </c>
      <c r="Z76" s="14"/>
      <c r="AA76" s="70">
        <f t="shared" si="50"/>
        <v>2697</v>
      </c>
      <c r="AB76" s="70">
        <f t="shared" si="39"/>
        <v>444</v>
      </c>
      <c r="AC76" s="71">
        <f t="shared" si="51"/>
        <v>0.1646273637374861</v>
      </c>
      <c r="AD76" s="14"/>
      <c r="AE76" s="14"/>
      <c r="AF76" s="2">
        <v>3094</v>
      </c>
      <c r="AG76" s="29">
        <v>457</v>
      </c>
      <c r="AH76" s="14"/>
      <c r="AI76" s="14"/>
      <c r="AJ76" s="70">
        <f t="shared" si="52"/>
        <v>3094</v>
      </c>
      <c r="AK76" s="70">
        <f t="shared" si="40"/>
        <v>457</v>
      </c>
      <c r="AL76" s="71">
        <f t="shared" si="53"/>
        <v>0.14770523594053006</v>
      </c>
      <c r="AM76" s="14"/>
      <c r="AN76" s="14"/>
      <c r="AO76" s="29">
        <v>4413</v>
      </c>
      <c r="AP76" s="29">
        <v>774</v>
      </c>
      <c r="AQ76" s="70">
        <f t="shared" si="54"/>
        <v>4413</v>
      </c>
      <c r="AR76" s="70">
        <f t="shared" si="55"/>
        <v>774</v>
      </c>
      <c r="AS76" s="71">
        <f t="shared" si="56"/>
        <v>0.17539089055064583</v>
      </c>
      <c r="AT76" s="14"/>
      <c r="AV76" s="29">
        <v>6539</v>
      </c>
      <c r="AW76" s="29">
        <v>932</v>
      </c>
      <c r="AY76" s="29"/>
      <c r="AZ76" s="70">
        <f t="shared" si="68"/>
        <v>6539</v>
      </c>
      <c r="BA76" s="70">
        <f t="shared" si="69"/>
        <v>932</v>
      </c>
      <c r="BB76" s="71">
        <f t="shared" si="70"/>
        <v>0.14252943875210278</v>
      </c>
      <c r="BC76" s="14"/>
      <c r="BD76" s="14"/>
      <c r="BE76" s="29">
        <v>7813</v>
      </c>
      <c r="BF76" s="29">
        <v>1189</v>
      </c>
      <c r="BG76" s="29"/>
      <c r="BH76" s="29"/>
      <c r="BI76" s="70">
        <f t="shared" si="57"/>
        <v>7813</v>
      </c>
      <c r="BJ76" s="70">
        <f t="shared" si="58"/>
        <v>1189</v>
      </c>
      <c r="BK76" s="71">
        <f t="shared" si="59"/>
        <v>0.15218226033533855</v>
      </c>
      <c r="BL76" s="14"/>
      <c r="BM76" s="14"/>
      <c r="BN76" s="29">
        <v>7897</v>
      </c>
      <c r="BO76" s="29">
        <v>1034</v>
      </c>
      <c r="BQ76" s="29"/>
      <c r="BR76" s="70">
        <f t="shared" si="60"/>
        <v>7897</v>
      </c>
      <c r="BS76" s="70">
        <f t="shared" si="41"/>
        <v>1034</v>
      </c>
      <c r="BT76" s="71">
        <f t="shared" si="61"/>
        <v>0.13093579840445738</v>
      </c>
      <c r="BU76" s="14"/>
      <c r="BV76" s="14"/>
      <c r="BW76" s="29">
        <v>2821</v>
      </c>
      <c r="BX76" s="29">
        <v>546</v>
      </c>
      <c r="BY76" s="29"/>
      <c r="BZ76" s="29"/>
      <c r="CA76" s="70">
        <f t="shared" si="62"/>
        <v>2821</v>
      </c>
      <c r="CB76" s="70">
        <f t="shared" si="42"/>
        <v>546</v>
      </c>
      <c r="CC76" s="71">
        <f t="shared" si="63"/>
        <v>0.19354838709677419</v>
      </c>
      <c r="CD76" s="14"/>
      <c r="CE76" s="29"/>
      <c r="CF76" s="10">
        <v>10127</v>
      </c>
      <c r="CG76" s="10">
        <v>1619</v>
      </c>
      <c r="CH76" s="18"/>
      <c r="CI76" s="14"/>
      <c r="CJ76" s="70">
        <f t="shared" si="64"/>
        <v>10127</v>
      </c>
      <c r="CK76" s="70">
        <f t="shared" si="43"/>
        <v>1619</v>
      </c>
      <c r="CL76" s="71">
        <f t="shared" si="65"/>
        <v>0.15986965537671571</v>
      </c>
      <c r="CM76" s="29"/>
      <c r="CN76" s="14"/>
      <c r="CO76" s="10">
        <v>13208</v>
      </c>
      <c r="CP76" s="10">
        <v>2709</v>
      </c>
      <c r="CQ76" s="30"/>
      <c r="CR76" s="30"/>
      <c r="CS76" s="70">
        <f t="shared" si="66"/>
        <v>13208</v>
      </c>
      <c r="CT76" s="70">
        <f t="shared" si="44"/>
        <v>2709</v>
      </c>
      <c r="CU76" s="71">
        <f t="shared" si="67"/>
        <v>0.20510296789824348</v>
      </c>
      <c r="CV76" s="14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</row>
    <row r="77" spans="1:118" ht="15" customHeight="1" x14ac:dyDescent="0.3">
      <c r="A77" s="14" t="s">
        <v>10</v>
      </c>
      <c r="B77" s="14" t="s">
        <v>63</v>
      </c>
      <c r="C77" s="1"/>
      <c r="D77" s="1"/>
      <c r="E77" s="14">
        <v>138372</v>
      </c>
      <c r="F77" s="14">
        <v>2005</v>
      </c>
      <c r="G77" s="29"/>
      <c r="H77" s="29"/>
      <c r="I77" s="70">
        <f t="shared" si="45"/>
        <v>138372</v>
      </c>
      <c r="J77" s="70">
        <f t="shared" si="46"/>
        <v>2005</v>
      </c>
      <c r="K77" s="71">
        <f t="shared" si="47"/>
        <v>1.448992570751308E-2</v>
      </c>
      <c r="L77" s="14"/>
      <c r="M77" s="14"/>
      <c r="N77" s="14">
        <v>221423</v>
      </c>
      <c r="O77" s="14">
        <v>3616</v>
      </c>
      <c r="P77" s="29"/>
      <c r="Q77" s="29"/>
      <c r="R77" s="70">
        <f t="shared" si="48"/>
        <v>221423</v>
      </c>
      <c r="S77" s="70">
        <f t="shared" si="38"/>
        <v>3616</v>
      </c>
      <c r="T77" s="71">
        <f t="shared" si="49"/>
        <v>1.6330733482971507E-2</v>
      </c>
      <c r="U77" s="14"/>
      <c r="V77" s="14"/>
      <c r="W77" s="29">
        <v>370285</v>
      </c>
      <c r="X77" s="29">
        <v>5245</v>
      </c>
      <c r="Z77" s="14"/>
      <c r="AA77" s="70">
        <f t="shared" si="50"/>
        <v>370285</v>
      </c>
      <c r="AB77" s="70">
        <f t="shared" si="39"/>
        <v>5245</v>
      </c>
      <c r="AC77" s="71">
        <f t="shared" si="51"/>
        <v>1.4164764978327504E-2</v>
      </c>
      <c r="AD77" s="14"/>
      <c r="AE77" s="14"/>
      <c r="AF77" s="29">
        <v>235749</v>
      </c>
      <c r="AG77" s="29">
        <v>4020</v>
      </c>
      <c r="AH77" s="14"/>
      <c r="AI77" s="14"/>
      <c r="AJ77" s="70">
        <f t="shared" si="52"/>
        <v>235749</v>
      </c>
      <c r="AK77" s="70">
        <f t="shared" si="40"/>
        <v>4020</v>
      </c>
      <c r="AL77" s="71">
        <f t="shared" si="53"/>
        <v>1.7052034154969906E-2</v>
      </c>
      <c r="AM77" s="14"/>
      <c r="AN77" s="14"/>
      <c r="AO77" s="29">
        <v>576829</v>
      </c>
      <c r="AP77" s="29">
        <v>10187</v>
      </c>
      <c r="AQ77" s="70">
        <f t="shared" si="54"/>
        <v>576829</v>
      </c>
      <c r="AR77" s="70">
        <f t="shared" si="55"/>
        <v>10187</v>
      </c>
      <c r="AS77" s="71">
        <f t="shared" si="56"/>
        <v>1.7660346480499418E-2</v>
      </c>
      <c r="AT77" s="14"/>
      <c r="AV77" s="29">
        <v>408447</v>
      </c>
      <c r="AW77" s="29">
        <v>6570</v>
      </c>
      <c r="AY77" s="29"/>
      <c r="AZ77" s="70">
        <f t="shared" si="68"/>
        <v>408447</v>
      </c>
      <c r="BA77" s="70">
        <f t="shared" si="69"/>
        <v>6570</v>
      </c>
      <c r="BB77" s="71">
        <f t="shared" si="70"/>
        <v>1.6085318290990018E-2</v>
      </c>
      <c r="BC77" s="14"/>
      <c r="BD77" s="14"/>
      <c r="BE77" s="29">
        <v>258850</v>
      </c>
      <c r="BF77" s="29">
        <v>3927</v>
      </c>
      <c r="BG77" s="29"/>
      <c r="BH77" s="29"/>
      <c r="BI77" s="70">
        <f t="shared" si="57"/>
        <v>258850</v>
      </c>
      <c r="BJ77" s="70">
        <f t="shared" si="58"/>
        <v>3927</v>
      </c>
      <c r="BK77" s="71">
        <f t="shared" si="59"/>
        <v>1.5170948425729186E-2</v>
      </c>
      <c r="BL77" s="14"/>
      <c r="BM77" s="14"/>
      <c r="BN77" s="29">
        <v>498404</v>
      </c>
      <c r="BO77" s="29">
        <v>8515</v>
      </c>
      <c r="BQ77" s="29"/>
      <c r="BR77" s="70">
        <f t="shared" si="60"/>
        <v>498404</v>
      </c>
      <c r="BS77" s="70">
        <f t="shared" si="41"/>
        <v>8515</v>
      </c>
      <c r="BT77" s="71">
        <f t="shared" si="61"/>
        <v>1.7084533831991718E-2</v>
      </c>
      <c r="BU77" s="14"/>
      <c r="BV77" s="14"/>
      <c r="BW77" s="29">
        <v>635583</v>
      </c>
      <c r="BX77" s="29">
        <v>11668</v>
      </c>
      <c r="BY77" s="29"/>
      <c r="BZ77" s="29"/>
      <c r="CA77" s="70">
        <f t="shared" si="62"/>
        <v>635583</v>
      </c>
      <c r="CB77" s="70">
        <f t="shared" si="42"/>
        <v>11668</v>
      </c>
      <c r="CC77" s="71">
        <f t="shared" si="63"/>
        <v>1.8357948529145681E-2</v>
      </c>
      <c r="CD77" s="14"/>
      <c r="CE77" s="29"/>
      <c r="CF77" s="10">
        <v>762060</v>
      </c>
      <c r="CG77" s="10">
        <v>12543</v>
      </c>
      <c r="CH77" s="18"/>
      <c r="CI77" s="14"/>
      <c r="CJ77" s="70">
        <f t="shared" si="64"/>
        <v>762060</v>
      </c>
      <c r="CK77" s="70">
        <f t="shared" si="43"/>
        <v>12543</v>
      </c>
      <c r="CL77" s="71">
        <f t="shared" si="65"/>
        <v>1.645933391071569E-2</v>
      </c>
      <c r="CM77" s="29"/>
      <c r="CN77" s="14"/>
      <c r="CO77" s="10">
        <v>373607</v>
      </c>
      <c r="CP77" s="10">
        <v>5990</v>
      </c>
      <c r="CQ77" s="30"/>
      <c r="CR77" s="30"/>
      <c r="CS77" s="70">
        <f t="shared" si="66"/>
        <v>373607</v>
      </c>
      <c r="CT77" s="70">
        <f t="shared" si="44"/>
        <v>5990</v>
      </c>
      <c r="CU77" s="71">
        <f t="shared" si="67"/>
        <v>1.60328901760406E-2</v>
      </c>
      <c r="CV77" s="14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</row>
    <row r="78" spans="1:118" ht="15" customHeight="1" x14ac:dyDescent="0.3">
      <c r="A78" s="14" t="s">
        <v>43</v>
      </c>
      <c r="B78" s="14" t="s">
        <v>63</v>
      </c>
      <c r="C78" s="1"/>
      <c r="D78" s="1"/>
      <c r="E78" s="14"/>
      <c r="F78" s="14"/>
      <c r="G78" s="29"/>
      <c r="H78" s="29"/>
      <c r="I78" s="70">
        <f t="shared" si="45"/>
        <v>0</v>
      </c>
      <c r="J78" s="70">
        <f t="shared" si="46"/>
        <v>0</v>
      </c>
      <c r="K78" s="71" t="str">
        <f t="shared" si="47"/>
        <v/>
      </c>
      <c r="L78" s="14"/>
      <c r="M78" s="14"/>
      <c r="N78" s="14">
        <v>25266</v>
      </c>
      <c r="O78" s="14">
        <v>2590</v>
      </c>
      <c r="P78" s="29"/>
      <c r="Q78" s="29"/>
      <c r="R78" s="70">
        <f t="shared" si="48"/>
        <v>25266</v>
      </c>
      <c r="S78" s="70">
        <f t="shared" si="38"/>
        <v>2590</v>
      </c>
      <c r="T78" s="71">
        <f t="shared" si="49"/>
        <v>0.10250930103696668</v>
      </c>
      <c r="U78" s="14"/>
      <c r="V78" s="14"/>
      <c r="W78" s="29">
        <v>38272</v>
      </c>
      <c r="X78" s="29">
        <v>2511</v>
      </c>
      <c r="Z78" s="14"/>
      <c r="AA78" s="70">
        <f t="shared" si="50"/>
        <v>38272</v>
      </c>
      <c r="AB78" s="70">
        <f t="shared" si="39"/>
        <v>2511</v>
      </c>
      <c r="AC78" s="71">
        <f t="shared" si="51"/>
        <v>6.5609322742474913E-2</v>
      </c>
      <c r="AD78" s="14"/>
      <c r="AE78" s="14"/>
      <c r="AF78" s="2">
        <v>49516</v>
      </c>
      <c r="AG78" s="29">
        <v>2644</v>
      </c>
      <c r="AH78" s="14"/>
      <c r="AI78" s="14"/>
      <c r="AJ78" s="70">
        <f t="shared" si="52"/>
        <v>49516</v>
      </c>
      <c r="AK78" s="70">
        <f t="shared" si="40"/>
        <v>2644</v>
      </c>
      <c r="AL78" s="71">
        <f t="shared" si="53"/>
        <v>5.3396881815978674E-2</v>
      </c>
      <c r="AM78" s="14"/>
      <c r="AN78" s="14"/>
      <c r="AO78" s="29">
        <v>58779</v>
      </c>
      <c r="AP78" s="29">
        <v>3784</v>
      </c>
      <c r="AQ78" s="70">
        <f t="shared" si="54"/>
        <v>58779</v>
      </c>
      <c r="AR78" s="70">
        <f t="shared" si="55"/>
        <v>3784</v>
      </c>
      <c r="AS78" s="71">
        <f t="shared" si="56"/>
        <v>6.437673318702257E-2</v>
      </c>
      <c r="AT78" s="14"/>
      <c r="AV78" s="29">
        <v>91273</v>
      </c>
      <c r="AW78" s="29">
        <v>4512</v>
      </c>
      <c r="AY78" s="29"/>
      <c r="AZ78" s="70">
        <f t="shared" si="68"/>
        <v>91273</v>
      </c>
      <c r="BA78" s="70">
        <f t="shared" si="69"/>
        <v>4512</v>
      </c>
      <c r="BB78" s="71">
        <f t="shared" si="70"/>
        <v>4.943411523670746E-2</v>
      </c>
      <c r="BC78" s="14"/>
      <c r="BD78" s="14"/>
      <c r="BE78" s="29">
        <v>67340</v>
      </c>
      <c r="BF78" s="29">
        <v>4928</v>
      </c>
      <c r="BG78" s="29"/>
      <c r="BH78" s="29"/>
      <c r="BI78" s="70">
        <f t="shared" si="57"/>
        <v>67340</v>
      </c>
      <c r="BJ78" s="70">
        <f t="shared" si="58"/>
        <v>4928</v>
      </c>
      <c r="BK78" s="71">
        <f t="shared" si="59"/>
        <v>7.3180873180873185E-2</v>
      </c>
      <c r="BL78" s="14"/>
      <c r="BM78" s="14"/>
      <c r="BN78" s="29">
        <v>99444</v>
      </c>
      <c r="BO78" s="29">
        <v>4543</v>
      </c>
      <c r="BQ78" s="29"/>
      <c r="BR78" s="70">
        <f t="shared" si="60"/>
        <v>99444</v>
      </c>
      <c r="BS78" s="70">
        <f t="shared" si="41"/>
        <v>4543</v>
      </c>
      <c r="BT78" s="71">
        <f t="shared" si="61"/>
        <v>4.5684003056996901E-2</v>
      </c>
      <c r="BU78" s="14"/>
      <c r="BV78" s="14"/>
      <c r="BW78" s="29"/>
      <c r="BX78" s="29"/>
      <c r="BY78" s="29"/>
      <c r="BZ78" s="29"/>
      <c r="CA78" s="70">
        <f t="shared" si="62"/>
        <v>0</v>
      </c>
      <c r="CB78" s="70">
        <f t="shared" si="42"/>
        <v>0</v>
      </c>
      <c r="CC78" s="71" t="str">
        <f t="shared" si="63"/>
        <v/>
      </c>
      <c r="CD78" s="14"/>
      <c r="CE78" s="29"/>
      <c r="CF78" s="10">
        <v>141933</v>
      </c>
      <c r="CG78" s="10">
        <v>8914</v>
      </c>
      <c r="CH78" s="18"/>
      <c r="CI78" s="14"/>
      <c r="CJ78" s="70">
        <f t="shared" si="64"/>
        <v>141933</v>
      </c>
      <c r="CK78" s="70">
        <f t="shared" si="43"/>
        <v>8914</v>
      </c>
      <c r="CL78" s="71">
        <f t="shared" si="65"/>
        <v>6.2804280893097447E-2</v>
      </c>
      <c r="CM78" s="29"/>
      <c r="CN78" s="14"/>
      <c r="CO78" s="10">
        <v>91676</v>
      </c>
      <c r="CP78" s="10">
        <v>6231</v>
      </c>
      <c r="CQ78" s="30"/>
      <c r="CR78" s="30"/>
      <c r="CS78" s="70">
        <f t="shared" si="66"/>
        <v>91676</v>
      </c>
      <c r="CT78" s="70">
        <f t="shared" si="44"/>
        <v>6231</v>
      </c>
      <c r="CU78" s="71">
        <f t="shared" si="67"/>
        <v>6.7967625114533789E-2</v>
      </c>
      <c r="CV78" s="14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</row>
    <row r="79" spans="1:118" ht="15" customHeight="1" x14ac:dyDescent="0.3">
      <c r="A79" s="14" t="s">
        <v>94</v>
      </c>
      <c r="B79" s="14" t="s">
        <v>63</v>
      </c>
      <c r="C79" s="1"/>
      <c r="D79" s="1"/>
      <c r="E79" s="14">
        <v>2861488</v>
      </c>
      <c r="F79" s="14">
        <v>14375</v>
      </c>
      <c r="G79" s="29"/>
      <c r="H79" s="29"/>
      <c r="I79" s="70">
        <f t="shared" si="45"/>
        <v>2861488</v>
      </c>
      <c r="J79" s="70">
        <f t="shared" si="46"/>
        <v>14375</v>
      </c>
      <c r="K79" s="71">
        <f t="shared" si="47"/>
        <v>5.0236100937693954E-3</v>
      </c>
      <c r="L79" s="14"/>
      <c r="M79" s="14"/>
      <c r="N79" s="14">
        <v>4007985</v>
      </c>
      <c r="O79" s="14">
        <v>19619</v>
      </c>
      <c r="P79" s="29"/>
      <c r="Q79" s="29"/>
      <c r="R79" s="70">
        <f t="shared" si="48"/>
        <v>4007985</v>
      </c>
      <c r="S79" s="70">
        <f t="shared" si="38"/>
        <v>19619</v>
      </c>
      <c r="T79" s="71">
        <f t="shared" si="49"/>
        <v>4.8949783993702568E-3</v>
      </c>
      <c r="U79" s="14"/>
      <c r="V79" s="14"/>
      <c r="W79" s="29">
        <v>6016933</v>
      </c>
      <c r="X79" s="29">
        <v>26379</v>
      </c>
      <c r="Z79" s="14"/>
      <c r="AA79" s="70">
        <f t="shared" si="50"/>
        <v>6016933</v>
      </c>
      <c r="AB79" s="70">
        <f t="shared" si="39"/>
        <v>26379</v>
      </c>
      <c r="AC79" s="71">
        <f t="shared" si="51"/>
        <v>4.3841272621782564E-3</v>
      </c>
      <c r="AD79" s="14"/>
      <c r="AE79" s="14"/>
      <c r="AF79" s="29">
        <v>5345198</v>
      </c>
      <c r="AG79" s="29">
        <v>25025</v>
      </c>
      <c r="AH79" s="14"/>
      <c r="AI79" s="14"/>
      <c r="AJ79" s="70">
        <f t="shared" si="52"/>
        <v>5345198</v>
      </c>
      <c r="AK79" s="70">
        <f t="shared" si="40"/>
        <v>25025</v>
      </c>
      <c r="AL79" s="71">
        <f t="shared" si="53"/>
        <v>4.6817723122698166E-3</v>
      </c>
      <c r="AM79" s="14"/>
      <c r="AN79" s="14"/>
      <c r="AO79" s="29">
        <v>8236156</v>
      </c>
      <c r="AP79" s="29">
        <v>37799</v>
      </c>
      <c r="AQ79" s="70">
        <f t="shared" si="54"/>
        <v>8236156</v>
      </c>
      <c r="AR79" s="70">
        <f t="shared" si="55"/>
        <v>37799</v>
      </c>
      <c r="AS79" s="71">
        <f t="shared" si="56"/>
        <v>4.5893982581194431E-3</v>
      </c>
      <c r="AT79" s="14"/>
      <c r="AV79" s="29">
        <v>2892175</v>
      </c>
      <c r="AW79" s="29">
        <v>13902</v>
      </c>
      <c r="AY79" s="29"/>
      <c r="AZ79" s="70">
        <f t="shared" si="68"/>
        <v>2892175</v>
      </c>
      <c r="BA79" s="70">
        <f t="shared" si="69"/>
        <v>13902</v>
      </c>
      <c r="BB79" s="71">
        <f t="shared" si="70"/>
        <v>4.8067630762315561E-3</v>
      </c>
      <c r="BC79" s="14"/>
      <c r="BD79" s="14"/>
      <c r="BE79" s="29">
        <v>5076058</v>
      </c>
      <c r="BF79" s="29">
        <v>24814</v>
      </c>
      <c r="BG79" s="29"/>
      <c r="BH79" s="29"/>
      <c r="BI79" s="70">
        <f t="shared" si="57"/>
        <v>5076058</v>
      </c>
      <c r="BJ79" s="70">
        <f t="shared" si="58"/>
        <v>24814</v>
      </c>
      <c r="BK79" s="71">
        <f t="shared" si="59"/>
        <v>4.888439020988334E-3</v>
      </c>
      <c r="BL79" s="14"/>
      <c r="BM79" s="14"/>
      <c r="BN79" s="29">
        <v>9319251</v>
      </c>
      <c r="BO79" s="29">
        <v>43622</v>
      </c>
      <c r="BQ79" s="29"/>
      <c r="BR79" s="70">
        <f t="shared" si="60"/>
        <v>9319251</v>
      </c>
      <c r="BS79" s="70">
        <f t="shared" si="41"/>
        <v>43622</v>
      </c>
      <c r="BT79" s="71">
        <f t="shared" si="61"/>
        <v>4.6808482784721651E-3</v>
      </c>
      <c r="BU79" s="14"/>
      <c r="BV79" s="14"/>
      <c r="BW79" s="29">
        <v>6604006</v>
      </c>
      <c r="BX79" s="29">
        <v>28999</v>
      </c>
      <c r="BY79" s="29"/>
      <c r="BZ79" s="29"/>
      <c r="CA79" s="70">
        <f t="shared" si="62"/>
        <v>6604006</v>
      </c>
      <c r="CB79" s="70">
        <f t="shared" si="42"/>
        <v>28999</v>
      </c>
      <c r="CC79" s="71">
        <f t="shared" si="63"/>
        <v>4.3911226004337365E-3</v>
      </c>
      <c r="CD79" s="14"/>
      <c r="CE79" s="29"/>
      <c r="CF79" s="10">
        <v>9014317</v>
      </c>
      <c r="CG79" s="10">
        <v>46294</v>
      </c>
      <c r="CH79" s="18"/>
      <c r="CI79" s="14"/>
      <c r="CJ79" s="70">
        <f t="shared" si="64"/>
        <v>9014317</v>
      </c>
      <c r="CK79" s="70">
        <f t="shared" si="43"/>
        <v>46294</v>
      </c>
      <c r="CL79" s="71">
        <f t="shared" si="65"/>
        <v>5.1356081664312445E-3</v>
      </c>
      <c r="CM79" s="29"/>
      <c r="CN79" s="14"/>
      <c r="CO79" s="10">
        <v>9217260</v>
      </c>
      <c r="CP79" s="10">
        <v>49335</v>
      </c>
      <c r="CQ79" s="30"/>
      <c r="CR79" s="30"/>
      <c r="CS79" s="70">
        <f t="shared" si="66"/>
        <v>9217260</v>
      </c>
      <c r="CT79" s="70">
        <f t="shared" si="44"/>
        <v>49335</v>
      </c>
      <c r="CU79" s="71">
        <f t="shared" si="67"/>
        <v>5.3524583227553529E-3</v>
      </c>
      <c r="CV79" s="14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</row>
    <row r="80" spans="1:118" ht="15" customHeight="1" x14ac:dyDescent="0.3">
      <c r="A80" s="14" t="s">
        <v>44</v>
      </c>
      <c r="B80" s="14" t="s">
        <v>63</v>
      </c>
      <c r="C80" s="1"/>
      <c r="D80" s="1"/>
      <c r="E80" s="14">
        <v>17543</v>
      </c>
      <c r="F80" s="14">
        <v>1044</v>
      </c>
      <c r="G80" s="29"/>
      <c r="H80" s="29"/>
      <c r="I80" s="70">
        <f t="shared" si="45"/>
        <v>17543</v>
      </c>
      <c r="J80" s="70">
        <f t="shared" si="46"/>
        <v>1044</v>
      </c>
      <c r="K80" s="71">
        <f t="shared" si="47"/>
        <v>5.9510916034885709E-2</v>
      </c>
      <c r="L80" s="14"/>
      <c r="M80" s="14"/>
      <c r="N80" s="14">
        <v>71189</v>
      </c>
      <c r="O80" s="14">
        <v>1908</v>
      </c>
      <c r="P80" s="29"/>
      <c r="Q80" s="29"/>
      <c r="R80" s="70">
        <f t="shared" si="48"/>
        <v>71189</v>
      </c>
      <c r="S80" s="70">
        <f t="shared" si="38"/>
        <v>1908</v>
      </c>
      <c r="T80" s="71">
        <f t="shared" si="49"/>
        <v>2.6801893550969954E-2</v>
      </c>
      <c r="U80" s="14"/>
      <c r="V80" s="14"/>
      <c r="W80" s="29">
        <v>76875</v>
      </c>
      <c r="X80" s="29">
        <v>1575</v>
      </c>
      <c r="Z80" s="14"/>
      <c r="AA80" s="70">
        <f t="shared" si="50"/>
        <v>76875</v>
      </c>
      <c r="AB80" s="70">
        <f t="shared" si="39"/>
        <v>1575</v>
      </c>
      <c r="AC80" s="71">
        <f t="shared" si="51"/>
        <v>2.0487804878048781E-2</v>
      </c>
      <c r="AD80" s="14"/>
      <c r="AE80" s="14"/>
      <c r="AF80" s="2">
        <v>146424</v>
      </c>
      <c r="AG80" s="29">
        <v>2649</v>
      </c>
      <c r="AH80" s="14"/>
      <c r="AI80" s="14"/>
      <c r="AJ80" s="70">
        <f t="shared" si="52"/>
        <v>146424</v>
      </c>
      <c r="AK80" s="70">
        <f t="shared" si="40"/>
        <v>2649</v>
      </c>
      <c r="AL80" s="71">
        <f t="shared" si="53"/>
        <v>1.8091296508769054E-2</v>
      </c>
      <c r="AM80" s="14"/>
      <c r="AN80" s="14"/>
      <c r="AO80" s="29">
        <v>94133</v>
      </c>
      <c r="AP80" s="29">
        <v>2349</v>
      </c>
      <c r="AQ80" s="70">
        <f t="shared" si="54"/>
        <v>94133</v>
      </c>
      <c r="AR80" s="70">
        <f t="shared" si="55"/>
        <v>2349</v>
      </c>
      <c r="AS80" s="71">
        <f t="shared" si="56"/>
        <v>2.4954054369880914E-2</v>
      </c>
      <c r="AT80" s="14"/>
      <c r="AV80" s="29">
        <v>125996</v>
      </c>
      <c r="AW80" s="29">
        <v>3572</v>
      </c>
      <c r="AY80" s="29"/>
      <c r="AZ80" s="70">
        <f t="shared" si="68"/>
        <v>125996</v>
      </c>
      <c r="BA80" s="70">
        <f t="shared" si="69"/>
        <v>3572</v>
      </c>
      <c r="BB80" s="71">
        <f t="shared" si="70"/>
        <v>2.8350106352582623E-2</v>
      </c>
      <c r="BC80" s="14"/>
      <c r="BD80" s="14"/>
      <c r="BE80" s="29">
        <v>59651</v>
      </c>
      <c r="BF80" s="29">
        <v>1620</v>
      </c>
      <c r="BG80" s="29"/>
      <c r="BH80" s="29"/>
      <c r="BI80" s="70">
        <f t="shared" si="57"/>
        <v>59651</v>
      </c>
      <c r="BJ80" s="70">
        <f t="shared" si="58"/>
        <v>1620</v>
      </c>
      <c r="BK80" s="71">
        <f t="shared" si="59"/>
        <v>2.7157968852156711E-2</v>
      </c>
      <c r="BL80" s="14"/>
      <c r="BM80" s="14"/>
      <c r="BN80" s="29">
        <f>42289+7397</f>
        <v>49686</v>
      </c>
      <c r="BO80" s="29">
        <f>1133+290</f>
        <v>1423</v>
      </c>
      <c r="BQ80" s="29"/>
      <c r="BR80" s="70">
        <f t="shared" si="60"/>
        <v>49686</v>
      </c>
      <c r="BS80" s="70">
        <f t="shared" si="41"/>
        <v>1423</v>
      </c>
      <c r="BT80" s="71">
        <f t="shared" si="61"/>
        <v>2.863985831018798E-2</v>
      </c>
      <c r="BU80" s="14"/>
      <c r="BV80" s="14"/>
      <c r="BW80" s="29">
        <f>157774+7962</f>
        <v>165736</v>
      </c>
      <c r="BX80" s="29">
        <f>3514+476</f>
        <v>3990</v>
      </c>
      <c r="BY80" s="29"/>
      <c r="BZ80" s="29"/>
      <c r="CA80" s="70">
        <f t="shared" si="62"/>
        <v>165736</v>
      </c>
      <c r="CB80" s="70">
        <f t="shared" si="42"/>
        <v>3990</v>
      </c>
      <c r="CC80" s="71">
        <f t="shared" si="63"/>
        <v>2.4074431626200706E-2</v>
      </c>
      <c r="CD80" s="14"/>
      <c r="CE80" s="29"/>
      <c r="CF80" s="10">
        <v>131976</v>
      </c>
      <c r="CG80" s="10">
        <v>2733</v>
      </c>
      <c r="CI80" s="14"/>
      <c r="CJ80" s="70">
        <f t="shared" si="64"/>
        <v>131976</v>
      </c>
      <c r="CK80" s="70">
        <f t="shared" si="43"/>
        <v>2733</v>
      </c>
      <c r="CL80" s="71">
        <f t="shared" si="65"/>
        <v>2.0708310601927623E-2</v>
      </c>
      <c r="CM80" s="29"/>
      <c r="CN80" s="14"/>
      <c r="CO80" s="10">
        <v>135707</v>
      </c>
      <c r="CP80" s="10">
        <v>3441</v>
      </c>
      <c r="CQ80" s="30"/>
      <c r="CR80" s="30"/>
      <c r="CS80" s="70">
        <f t="shared" si="66"/>
        <v>135707</v>
      </c>
      <c r="CT80" s="70">
        <f t="shared" si="44"/>
        <v>3441</v>
      </c>
      <c r="CU80" s="71">
        <f t="shared" si="67"/>
        <v>2.5356098064211869E-2</v>
      </c>
      <c r="CV80" s="14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</row>
    <row r="81" spans="1:118" ht="15" customHeight="1" x14ac:dyDescent="0.3">
      <c r="A81" s="14" t="s">
        <v>178</v>
      </c>
      <c r="B81" s="14" t="s">
        <v>63</v>
      </c>
      <c r="C81" s="1"/>
      <c r="D81" s="1"/>
      <c r="E81" s="14">
        <v>2255</v>
      </c>
      <c r="F81" s="14">
        <v>110</v>
      </c>
      <c r="G81" s="29"/>
      <c r="H81" s="29"/>
      <c r="I81" s="70">
        <f t="shared" si="45"/>
        <v>2255</v>
      </c>
      <c r="J81" s="70">
        <f t="shared" si="46"/>
        <v>110</v>
      </c>
      <c r="K81" s="71">
        <f t="shared" si="47"/>
        <v>4.878048780487805E-2</v>
      </c>
      <c r="L81" s="14"/>
      <c r="M81" s="14"/>
      <c r="N81" s="14">
        <v>5480</v>
      </c>
      <c r="O81" s="14">
        <v>270</v>
      </c>
      <c r="P81" s="29"/>
      <c r="Q81" s="29"/>
      <c r="R81" s="70">
        <f t="shared" si="48"/>
        <v>5480</v>
      </c>
      <c r="S81" s="70">
        <f t="shared" si="38"/>
        <v>270</v>
      </c>
      <c r="T81" s="71">
        <f t="shared" si="49"/>
        <v>4.9270072992700732E-2</v>
      </c>
      <c r="U81" s="14"/>
      <c r="V81" s="14"/>
      <c r="W81" s="29">
        <v>5577</v>
      </c>
      <c r="X81" s="29">
        <v>308</v>
      </c>
      <c r="Z81" s="14"/>
      <c r="AA81" s="70">
        <f t="shared" si="50"/>
        <v>5577</v>
      </c>
      <c r="AB81" s="70">
        <f t="shared" si="39"/>
        <v>308</v>
      </c>
      <c r="AC81" s="71">
        <f t="shared" si="51"/>
        <v>5.5226824457593686E-2</v>
      </c>
      <c r="AD81" s="14"/>
      <c r="AE81" s="14"/>
      <c r="AF81" s="29">
        <v>4939</v>
      </c>
      <c r="AG81" s="29">
        <v>224</v>
      </c>
      <c r="AH81" s="14"/>
      <c r="AI81" s="14"/>
      <c r="AJ81" s="70">
        <f t="shared" si="52"/>
        <v>4939</v>
      </c>
      <c r="AK81" s="70">
        <f t="shared" si="40"/>
        <v>224</v>
      </c>
      <c r="AL81" s="71">
        <f t="shared" si="53"/>
        <v>4.5353310386717957E-2</v>
      </c>
      <c r="AM81" s="14"/>
      <c r="AN81" s="14"/>
      <c r="AO81" s="29">
        <v>8814</v>
      </c>
      <c r="AP81" s="29">
        <v>458</v>
      </c>
      <c r="AQ81" s="70">
        <f t="shared" si="54"/>
        <v>8814</v>
      </c>
      <c r="AR81" s="70">
        <f t="shared" si="55"/>
        <v>458</v>
      </c>
      <c r="AS81" s="71">
        <f t="shared" si="56"/>
        <v>5.1962786476060813E-2</v>
      </c>
      <c r="AT81" s="14"/>
      <c r="AV81" s="29">
        <v>8333</v>
      </c>
      <c r="AW81" s="29">
        <v>512</v>
      </c>
      <c r="AY81" s="29"/>
      <c r="AZ81" s="70">
        <f t="shared" si="68"/>
        <v>8333</v>
      </c>
      <c r="BA81" s="70">
        <f t="shared" si="69"/>
        <v>512</v>
      </c>
      <c r="BB81" s="71">
        <f t="shared" si="70"/>
        <v>6.1442457698307931E-2</v>
      </c>
      <c r="BC81" s="14"/>
      <c r="BD81" s="14"/>
      <c r="BE81" s="29"/>
      <c r="BF81" s="29"/>
      <c r="BG81" s="29"/>
      <c r="BH81" s="29"/>
      <c r="BI81" s="70">
        <f t="shared" si="57"/>
        <v>0</v>
      </c>
      <c r="BJ81" s="70">
        <f t="shared" si="58"/>
        <v>0</v>
      </c>
      <c r="BK81" s="71" t="str">
        <f t="shared" si="59"/>
        <v/>
      </c>
      <c r="BL81" s="14"/>
      <c r="BM81" s="14"/>
      <c r="BN81" s="29"/>
      <c r="BO81" s="29"/>
      <c r="BQ81" s="29"/>
      <c r="BR81" s="70">
        <f t="shared" si="60"/>
        <v>0</v>
      </c>
      <c r="BS81" s="70">
        <f t="shared" si="41"/>
        <v>0</v>
      </c>
      <c r="BT81" s="71" t="str">
        <f t="shared" si="61"/>
        <v/>
      </c>
      <c r="BU81" s="14"/>
      <c r="BV81" s="14"/>
      <c r="BW81" s="29"/>
      <c r="BX81" s="29"/>
      <c r="BY81" s="29"/>
      <c r="BZ81" s="29"/>
      <c r="CA81" s="70">
        <f t="shared" si="62"/>
        <v>0</v>
      </c>
      <c r="CB81" s="70">
        <f t="shared" si="42"/>
        <v>0</v>
      </c>
      <c r="CC81" s="71" t="str">
        <f t="shared" si="63"/>
        <v/>
      </c>
      <c r="CD81" s="14"/>
      <c r="CE81" s="29"/>
      <c r="CF81" s="10">
        <v>11336</v>
      </c>
      <c r="CG81" s="10">
        <v>538</v>
      </c>
      <c r="CI81" s="14"/>
      <c r="CJ81" s="70">
        <f t="shared" si="64"/>
        <v>11336</v>
      </c>
      <c r="CK81" s="70">
        <f t="shared" si="43"/>
        <v>538</v>
      </c>
      <c r="CL81" s="71">
        <f t="shared" si="65"/>
        <v>4.7459421312632324E-2</v>
      </c>
      <c r="CM81" s="29"/>
      <c r="CN81" s="14"/>
      <c r="CO81" s="10">
        <v>15080</v>
      </c>
      <c r="CP81" s="10">
        <v>1204</v>
      </c>
      <c r="CQ81" s="30"/>
      <c r="CR81" s="30"/>
      <c r="CS81" s="70">
        <f t="shared" si="66"/>
        <v>15080</v>
      </c>
      <c r="CT81" s="70">
        <f t="shared" si="44"/>
        <v>1204</v>
      </c>
      <c r="CU81" s="71">
        <f t="shared" si="67"/>
        <v>7.9840848806366049E-2</v>
      </c>
      <c r="CV81" s="14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</row>
    <row r="82" spans="1:118" ht="15" customHeight="1" x14ac:dyDescent="0.3">
      <c r="A82" s="14" t="s">
        <v>28</v>
      </c>
      <c r="B82" s="14" t="s">
        <v>63</v>
      </c>
      <c r="C82" s="1"/>
      <c r="D82" s="1"/>
      <c r="E82" s="14">
        <v>393328</v>
      </c>
      <c r="F82" s="14">
        <v>3682</v>
      </c>
      <c r="G82" s="29"/>
      <c r="H82" s="29"/>
      <c r="I82" s="70">
        <f t="shared" si="45"/>
        <v>393328</v>
      </c>
      <c r="J82" s="70">
        <f t="shared" si="46"/>
        <v>3682</v>
      </c>
      <c r="K82" s="71">
        <f t="shared" si="47"/>
        <v>9.3611438799170166E-3</v>
      </c>
      <c r="L82" s="14"/>
      <c r="M82" s="14"/>
      <c r="N82" s="14">
        <v>2329587</v>
      </c>
      <c r="O82" s="14">
        <v>22878</v>
      </c>
      <c r="P82" s="29"/>
      <c r="Q82" s="29"/>
      <c r="R82" s="70">
        <f t="shared" si="48"/>
        <v>2329587</v>
      </c>
      <c r="S82" s="70">
        <f t="shared" si="38"/>
        <v>22878</v>
      </c>
      <c r="T82" s="71">
        <f t="shared" si="49"/>
        <v>9.8206248575391265E-3</v>
      </c>
      <c r="U82" s="14"/>
      <c r="V82" s="14"/>
      <c r="W82" s="29">
        <v>1880846</v>
      </c>
      <c r="X82" s="29">
        <v>22591</v>
      </c>
      <c r="Z82" s="14"/>
      <c r="AA82" s="70">
        <f t="shared" si="50"/>
        <v>1880846</v>
      </c>
      <c r="AB82" s="70">
        <f t="shared" si="39"/>
        <v>22591</v>
      </c>
      <c r="AC82" s="71">
        <f t="shared" si="51"/>
        <v>1.2011084373733947E-2</v>
      </c>
      <c r="AD82" s="14"/>
      <c r="AE82" s="14"/>
      <c r="AF82" s="2">
        <v>1427010</v>
      </c>
      <c r="AG82" s="29">
        <v>12500</v>
      </c>
      <c r="AH82" s="14"/>
      <c r="AI82" s="14"/>
      <c r="AJ82" s="70">
        <f t="shared" si="52"/>
        <v>1427010</v>
      </c>
      <c r="AK82" s="70">
        <f t="shared" si="40"/>
        <v>12500</v>
      </c>
      <c r="AL82" s="71">
        <f t="shared" si="53"/>
        <v>8.7595742146165754E-3</v>
      </c>
      <c r="AM82" s="14"/>
      <c r="AN82" s="14"/>
      <c r="AO82" s="29">
        <v>1494538</v>
      </c>
      <c r="AP82" s="29">
        <v>14627</v>
      </c>
      <c r="AQ82" s="70">
        <f t="shared" si="54"/>
        <v>1494538</v>
      </c>
      <c r="AR82" s="70">
        <f t="shared" si="55"/>
        <v>14627</v>
      </c>
      <c r="AS82" s="71">
        <f t="shared" si="56"/>
        <v>9.7869709569110997E-3</v>
      </c>
      <c r="AT82" s="14"/>
      <c r="AV82" s="29">
        <v>741981</v>
      </c>
      <c r="AW82" s="29">
        <v>7190</v>
      </c>
      <c r="AY82" s="29"/>
      <c r="AZ82" s="70">
        <f t="shared" si="68"/>
        <v>741981</v>
      </c>
      <c r="BA82" s="70">
        <f t="shared" si="69"/>
        <v>7190</v>
      </c>
      <c r="BB82" s="71">
        <f t="shared" si="70"/>
        <v>9.6902750879065639E-3</v>
      </c>
      <c r="BC82" s="14"/>
      <c r="BD82" s="14"/>
      <c r="BE82" s="29">
        <v>607327</v>
      </c>
      <c r="BF82" s="29">
        <v>5593</v>
      </c>
      <c r="BG82" s="29"/>
      <c r="BH82" s="29"/>
      <c r="BI82" s="70">
        <f t="shared" si="57"/>
        <v>607327</v>
      </c>
      <c r="BJ82" s="70">
        <f t="shared" si="58"/>
        <v>5593</v>
      </c>
      <c r="BK82" s="71">
        <f t="shared" si="59"/>
        <v>9.2092069017185134E-3</v>
      </c>
      <c r="BL82" s="14"/>
      <c r="BM82" s="14"/>
      <c r="BN82" s="29">
        <v>946246</v>
      </c>
      <c r="BO82" s="29">
        <v>7425</v>
      </c>
      <c r="BQ82" s="29"/>
      <c r="BR82" s="70">
        <f t="shared" si="60"/>
        <v>946246</v>
      </c>
      <c r="BS82" s="70">
        <f t="shared" si="41"/>
        <v>7425</v>
      </c>
      <c r="BT82" s="71">
        <f t="shared" si="61"/>
        <v>7.846796710369185E-3</v>
      </c>
      <c r="BU82" s="14"/>
      <c r="BV82" s="14"/>
      <c r="BW82" s="29">
        <v>961759</v>
      </c>
      <c r="BX82" s="29">
        <v>7462</v>
      </c>
      <c r="BY82" s="29"/>
      <c r="BZ82" s="29"/>
      <c r="CA82" s="70">
        <f t="shared" si="62"/>
        <v>961759</v>
      </c>
      <c r="CB82" s="70">
        <f t="shared" si="42"/>
        <v>7462</v>
      </c>
      <c r="CC82" s="71">
        <f t="shared" si="63"/>
        <v>7.7587004644614713E-3</v>
      </c>
      <c r="CD82" s="14"/>
      <c r="CE82" s="29"/>
      <c r="CF82" s="10">
        <v>992784</v>
      </c>
      <c r="CG82" s="10">
        <v>9790</v>
      </c>
      <c r="CI82" s="14"/>
      <c r="CJ82" s="70">
        <f t="shared" si="64"/>
        <v>992784</v>
      </c>
      <c r="CK82" s="70">
        <f t="shared" si="43"/>
        <v>9790</v>
      </c>
      <c r="CL82" s="71">
        <f t="shared" si="65"/>
        <v>9.861158116972071E-3</v>
      </c>
      <c r="CM82" s="29"/>
      <c r="CN82" s="14"/>
      <c r="CO82" s="10">
        <v>1076088</v>
      </c>
      <c r="CP82" s="10">
        <v>14464</v>
      </c>
      <c r="CQ82" s="30"/>
      <c r="CR82" s="30"/>
      <c r="CS82" s="70">
        <f t="shared" si="66"/>
        <v>1076088</v>
      </c>
      <c r="CT82" s="70">
        <f t="shared" si="44"/>
        <v>14464</v>
      </c>
      <c r="CU82" s="71">
        <f t="shared" si="67"/>
        <v>1.3441279895324546E-2</v>
      </c>
      <c r="CV82" s="14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</row>
    <row r="83" spans="1:118" ht="15" customHeight="1" x14ac:dyDescent="0.3">
      <c r="A83" s="14" t="s">
        <v>95</v>
      </c>
      <c r="B83" s="14" t="s">
        <v>63</v>
      </c>
      <c r="C83" s="1"/>
      <c r="D83" s="1"/>
      <c r="E83" s="14">
        <v>4244</v>
      </c>
      <c r="F83" s="14">
        <v>134</v>
      </c>
      <c r="G83" s="29"/>
      <c r="H83" s="29"/>
      <c r="I83" s="70">
        <f t="shared" si="45"/>
        <v>4244</v>
      </c>
      <c r="J83" s="70">
        <f t="shared" si="46"/>
        <v>134</v>
      </c>
      <c r="K83" s="71">
        <f t="shared" si="47"/>
        <v>3.157398680490104E-2</v>
      </c>
      <c r="L83" s="14"/>
      <c r="M83" s="14"/>
      <c r="N83" s="14">
        <v>8769</v>
      </c>
      <c r="O83" s="14">
        <v>164</v>
      </c>
      <c r="P83" s="29"/>
      <c r="Q83" s="29"/>
      <c r="R83" s="70">
        <f t="shared" si="48"/>
        <v>8769</v>
      </c>
      <c r="S83" s="70">
        <f t="shared" si="38"/>
        <v>164</v>
      </c>
      <c r="T83" s="71">
        <f t="shared" si="49"/>
        <v>1.8702246550347815E-2</v>
      </c>
      <c r="U83" s="14"/>
      <c r="V83" s="14"/>
      <c r="W83" s="29">
        <v>676</v>
      </c>
      <c r="X83" s="29">
        <v>11</v>
      </c>
      <c r="Z83" s="14"/>
      <c r="AA83" s="70">
        <f t="shared" si="50"/>
        <v>676</v>
      </c>
      <c r="AB83" s="70">
        <f t="shared" si="39"/>
        <v>11</v>
      </c>
      <c r="AC83" s="71">
        <f t="shared" si="51"/>
        <v>1.6272189349112426E-2</v>
      </c>
      <c r="AD83" s="14"/>
      <c r="AE83" s="14"/>
      <c r="AF83" s="29"/>
      <c r="AG83" s="29"/>
      <c r="AH83" s="14"/>
      <c r="AI83" s="14"/>
      <c r="AJ83" s="70">
        <f t="shared" si="52"/>
        <v>0</v>
      </c>
      <c r="AK83" s="70">
        <f t="shared" si="40"/>
        <v>0</v>
      </c>
      <c r="AL83" s="71" t="str">
        <f t="shared" si="53"/>
        <v/>
      </c>
      <c r="AM83" s="14"/>
      <c r="AN83" s="14"/>
      <c r="AO83" s="29">
        <v>5382</v>
      </c>
      <c r="AP83" s="29">
        <v>142</v>
      </c>
      <c r="AQ83" s="70">
        <f t="shared" si="54"/>
        <v>5382</v>
      </c>
      <c r="AR83" s="70">
        <f t="shared" si="55"/>
        <v>142</v>
      </c>
      <c r="AS83" s="71">
        <f t="shared" si="56"/>
        <v>2.6384243775548124E-2</v>
      </c>
      <c r="AT83" s="14"/>
      <c r="AV83" s="29">
        <v>3796</v>
      </c>
      <c r="AW83" s="29">
        <v>98</v>
      </c>
      <c r="AY83" s="52"/>
      <c r="AZ83" s="70">
        <f t="shared" si="68"/>
        <v>3796</v>
      </c>
      <c r="BA83" s="70">
        <f t="shared" si="69"/>
        <v>98</v>
      </c>
      <c r="BB83" s="71">
        <f t="shared" si="70"/>
        <v>2.5816649104320338E-2</v>
      </c>
      <c r="BC83" s="14"/>
      <c r="BD83" s="14"/>
      <c r="BE83" s="29">
        <v>3621</v>
      </c>
      <c r="BF83" s="29">
        <v>87</v>
      </c>
      <c r="BG83" s="29"/>
      <c r="BH83" s="29"/>
      <c r="BI83" s="70">
        <f t="shared" si="57"/>
        <v>3621</v>
      </c>
      <c r="BJ83" s="70">
        <f t="shared" si="58"/>
        <v>87</v>
      </c>
      <c r="BK83" s="71">
        <f t="shared" si="59"/>
        <v>2.4026512013256007E-2</v>
      </c>
      <c r="BL83" s="14"/>
      <c r="BM83" s="14"/>
      <c r="BN83" s="29">
        <v>14690</v>
      </c>
      <c r="BO83" s="29">
        <v>354</v>
      </c>
      <c r="BQ83" s="29"/>
      <c r="BR83" s="70">
        <f t="shared" si="60"/>
        <v>14690</v>
      </c>
      <c r="BS83" s="70">
        <f t="shared" si="41"/>
        <v>354</v>
      </c>
      <c r="BT83" s="71">
        <f t="shared" si="61"/>
        <v>2.4098025867937373E-2</v>
      </c>
      <c r="BU83" s="14"/>
      <c r="BV83" s="14"/>
      <c r="BW83" s="29">
        <v>5187</v>
      </c>
      <c r="BX83" s="29">
        <v>186</v>
      </c>
      <c r="BY83" s="29"/>
      <c r="BZ83" s="29"/>
      <c r="CA83" s="70">
        <f t="shared" si="62"/>
        <v>5187</v>
      </c>
      <c r="CB83" s="70">
        <f t="shared" si="42"/>
        <v>186</v>
      </c>
      <c r="CC83" s="71">
        <f t="shared" si="63"/>
        <v>3.5858877964141125E-2</v>
      </c>
      <c r="CD83" s="14"/>
      <c r="CE83" s="29"/>
      <c r="CF83" s="10">
        <v>13832</v>
      </c>
      <c r="CG83" s="10">
        <v>621</v>
      </c>
      <c r="CI83" s="14"/>
      <c r="CJ83" s="70">
        <f t="shared" si="64"/>
        <v>13832</v>
      </c>
      <c r="CK83" s="70">
        <f t="shared" si="43"/>
        <v>621</v>
      </c>
      <c r="CL83" s="71">
        <f t="shared" si="65"/>
        <v>4.489589358010411E-2</v>
      </c>
      <c r="CM83" s="29"/>
      <c r="CN83" s="14"/>
      <c r="CO83" s="10">
        <v>1066</v>
      </c>
      <c r="CP83" s="10">
        <v>36</v>
      </c>
      <c r="CQ83" s="30"/>
      <c r="CR83" s="30"/>
      <c r="CS83" s="70">
        <f t="shared" si="66"/>
        <v>1066</v>
      </c>
      <c r="CT83" s="70">
        <f t="shared" si="44"/>
        <v>36</v>
      </c>
      <c r="CU83" s="71">
        <f t="shared" si="67"/>
        <v>3.3771106941838651E-2</v>
      </c>
      <c r="CV83" s="14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</row>
    <row r="84" spans="1:118" ht="15" customHeight="1" x14ac:dyDescent="0.3">
      <c r="A84" s="14" t="s">
        <v>182</v>
      </c>
      <c r="B84" s="14" t="s">
        <v>63</v>
      </c>
      <c r="C84" s="1"/>
      <c r="D84" s="1"/>
      <c r="E84" s="14"/>
      <c r="F84" s="14"/>
      <c r="G84" s="29"/>
      <c r="H84" s="29"/>
      <c r="I84" s="70">
        <f t="shared" si="45"/>
        <v>0</v>
      </c>
      <c r="J84" s="70">
        <f t="shared" si="46"/>
        <v>0</v>
      </c>
      <c r="K84" s="71" t="str">
        <f t="shared" si="47"/>
        <v/>
      </c>
      <c r="L84" s="14"/>
      <c r="M84" s="14"/>
      <c r="N84" s="14"/>
      <c r="O84" s="14"/>
      <c r="P84" s="29"/>
      <c r="Q84" s="29"/>
      <c r="R84" s="70">
        <f t="shared" si="48"/>
        <v>0</v>
      </c>
      <c r="S84" s="70">
        <f t="shared" si="38"/>
        <v>0</v>
      </c>
      <c r="T84" s="71" t="str">
        <f t="shared" si="49"/>
        <v/>
      </c>
      <c r="U84" s="14"/>
      <c r="V84" s="14"/>
      <c r="W84" s="29"/>
      <c r="X84" s="29"/>
      <c r="Z84" s="14"/>
      <c r="AA84" s="70">
        <f t="shared" si="50"/>
        <v>0</v>
      </c>
      <c r="AB84" s="70">
        <f t="shared" si="39"/>
        <v>0</v>
      </c>
      <c r="AC84" s="71" t="str">
        <f t="shared" si="51"/>
        <v/>
      </c>
      <c r="AD84" s="14"/>
      <c r="AE84" s="14"/>
      <c r="AG84" s="29"/>
      <c r="AH84" s="14"/>
      <c r="AI84" s="14"/>
      <c r="AJ84" s="70">
        <f t="shared" si="52"/>
        <v>0</v>
      </c>
      <c r="AK84" s="70">
        <f t="shared" si="40"/>
        <v>0</v>
      </c>
      <c r="AL84" s="71" t="str">
        <f t="shared" si="53"/>
        <v/>
      </c>
      <c r="AM84" s="14"/>
      <c r="AN84" s="14"/>
      <c r="AO84" s="29"/>
      <c r="AP84" s="29"/>
      <c r="AQ84" s="70">
        <f t="shared" si="54"/>
        <v>0</v>
      </c>
      <c r="AR84" s="70">
        <f t="shared" si="55"/>
        <v>0</v>
      </c>
      <c r="AS84" s="71" t="str">
        <f t="shared" si="56"/>
        <v/>
      </c>
      <c r="AT84" s="14"/>
      <c r="AV84" s="29"/>
      <c r="AW84" s="29"/>
      <c r="AZ84" s="70">
        <f t="shared" si="68"/>
        <v>0</v>
      </c>
      <c r="BA84" s="70">
        <f t="shared" si="69"/>
        <v>0</v>
      </c>
      <c r="BB84" s="71" t="str">
        <f t="shared" si="70"/>
        <v/>
      </c>
      <c r="BC84" s="14"/>
      <c r="BD84" s="14"/>
      <c r="BE84" s="29"/>
      <c r="BF84" s="29"/>
      <c r="BG84" s="29"/>
      <c r="BH84" s="29"/>
      <c r="BI84" s="70">
        <f t="shared" si="57"/>
        <v>0</v>
      </c>
      <c r="BJ84" s="70">
        <f t="shared" si="58"/>
        <v>0</v>
      </c>
      <c r="BK84" s="71" t="str">
        <f t="shared" si="59"/>
        <v/>
      </c>
      <c r="BL84" s="14"/>
      <c r="BM84" s="14"/>
      <c r="BN84" s="29"/>
      <c r="BO84" s="29"/>
      <c r="BQ84" s="29"/>
      <c r="BR84" s="70">
        <f t="shared" si="60"/>
        <v>0</v>
      </c>
      <c r="BS84" s="70">
        <f t="shared" si="41"/>
        <v>0</v>
      </c>
      <c r="BT84" s="71" t="str">
        <f t="shared" si="61"/>
        <v/>
      </c>
      <c r="BU84" s="14"/>
      <c r="BV84" s="14"/>
      <c r="BW84" s="29"/>
      <c r="BX84" s="29"/>
      <c r="BY84" s="29"/>
      <c r="BZ84" s="29"/>
      <c r="CA84" s="70">
        <f t="shared" si="62"/>
        <v>0</v>
      </c>
      <c r="CB84" s="70">
        <f t="shared" si="42"/>
        <v>0</v>
      </c>
      <c r="CC84" s="71" t="str">
        <f t="shared" si="63"/>
        <v/>
      </c>
      <c r="CD84" s="14"/>
      <c r="CE84" s="29"/>
      <c r="CF84" s="10">
        <v>3159</v>
      </c>
      <c r="CG84" s="10">
        <v>8366</v>
      </c>
      <c r="CI84" s="14"/>
      <c r="CJ84" s="70">
        <f t="shared" si="64"/>
        <v>3159</v>
      </c>
      <c r="CK84" s="70">
        <f t="shared" si="43"/>
        <v>8366</v>
      </c>
      <c r="CL84" s="71">
        <f t="shared" si="65"/>
        <v>2.6483064260842037</v>
      </c>
      <c r="CM84" s="29"/>
      <c r="CN84" s="14"/>
      <c r="CO84" s="10">
        <v>2028</v>
      </c>
      <c r="CP84" s="10">
        <v>7302</v>
      </c>
      <c r="CQ84" s="30"/>
      <c r="CR84" s="30"/>
      <c r="CS84" s="70">
        <f t="shared" si="66"/>
        <v>2028</v>
      </c>
      <c r="CT84" s="70">
        <f t="shared" si="44"/>
        <v>7302</v>
      </c>
      <c r="CU84" s="71">
        <f t="shared" si="67"/>
        <v>3.6005917159763312</v>
      </c>
      <c r="CV84" s="14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</row>
    <row r="85" spans="1:118" ht="15" customHeight="1" x14ac:dyDescent="0.3">
      <c r="A85" s="14" t="s">
        <v>49</v>
      </c>
      <c r="B85" s="14" t="s">
        <v>63</v>
      </c>
      <c r="C85" s="1"/>
      <c r="D85" s="1"/>
      <c r="E85" s="14">
        <v>279</v>
      </c>
      <c r="F85" s="14">
        <v>515</v>
      </c>
      <c r="G85" s="29"/>
      <c r="H85" s="29"/>
      <c r="I85" s="70">
        <f t="shared" si="45"/>
        <v>279</v>
      </c>
      <c r="J85" s="70">
        <f t="shared" si="46"/>
        <v>515</v>
      </c>
      <c r="K85" s="71">
        <f t="shared" si="47"/>
        <v>1.8458781362007168</v>
      </c>
      <c r="L85" s="14"/>
      <c r="M85" s="14"/>
      <c r="N85" s="14">
        <v>4830</v>
      </c>
      <c r="O85" s="14">
        <v>1630</v>
      </c>
      <c r="P85" s="29"/>
      <c r="Q85" s="29"/>
      <c r="R85" s="70">
        <f t="shared" si="48"/>
        <v>4830</v>
      </c>
      <c r="S85" s="70">
        <f t="shared" si="38"/>
        <v>1630</v>
      </c>
      <c r="T85" s="71">
        <f t="shared" si="49"/>
        <v>0.33747412008281574</v>
      </c>
      <c r="U85" s="14"/>
      <c r="V85" s="14"/>
      <c r="W85" s="29">
        <v>2002</v>
      </c>
      <c r="X85" s="29">
        <v>522</v>
      </c>
      <c r="Z85" s="14"/>
      <c r="AA85" s="70">
        <f t="shared" si="50"/>
        <v>2002</v>
      </c>
      <c r="AB85" s="70">
        <f t="shared" si="39"/>
        <v>522</v>
      </c>
      <c r="AC85" s="71">
        <f t="shared" si="51"/>
        <v>0.26073926073926074</v>
      </c>
      <c r="AD85" s="14"/>
      <c r="AE85" s="14"/>
      <c r="AF85" s="29">
        <v>195</v>
      </c>
      <c r="AG85" s="29">
        <v>17</v>
      </c>
      <c r="AH85" s="14"/>
      <c r="AI85" s="14"/>
      <c r="AJ85" s="70">
        <f t="shared" si="52"/>
        <v>195</v>
      </c>
      <c r="AK85" s="70">
        <f t="shared" si="40"/>
        <v>17</v>
      </c>
      <c r="AL85" s="71">
        <f t="shared" si="53"/>
        <v>8.7179487179487175E-2</v>
      </c>
      <c r="AM85" s="14"/>
      <c r="AN85" s="14"/>
      <c r="AO85" s="29">
        <v>1248</v>
      </c>
      <c r="AP85" s="29">
        <v>357</v>
      </c>
      <c r="AQ85" s="70">
        <f t="shared" si="54"/>
        <v>1248</v>
      </c>
      <c r="AR85" s="70">
        <f t="shared" si="55"/>
        <v>357</v>
      </c>
      <c r="AS85" s="71">
        <f t="shared" si="56"/>
        <v>0.28605769230769229</v>
      </c>
      <c r="AT85" s="14"/>
      <c r="AV85" s="29">
        <v>1365</v>
      </c>
      <c r="AW85" s="29">
        <v>1152</v>
      </c>
      <c r="AY85" s="52"/>
      <c r="AZ85" s="70">
        <f t="shared" si="68"/>
        <v>1365</v>
      </c>
      <c r="BA85" s="70">
        <f t="shared" si="69"/>
        <v>1152</v>
      </c>
      <c r="BB85" s="71">
        <f t="shared" si="70"/>
        <v>0.84395604395604396</v>
      </c>
      <c r="BC85" s="14"/>
      <c r="BD85" s="14"/>
      <c r="BE85" s="29">
        <v>1456</v>
      </c>
      <c r="BF85" s="29">
        <v>457</v>
      </c>
      <c r="BG85" s="29"/>
      <c r="BH85" s="29"/>
      <c r="BI85" s="70">
        <f t="shared" si="57"/>
        <v>1456</v>
      </c>
      <c r="BJ85" s="70">
        <f t="shared" si="58"/>
        <v>457</v>
      </c>
      <c r="BK85" s="71">
        <f t="shared" si="59"/>
        <v>0.31387362637362637</v>
      </c>
      <c r="BL85" s="14"/>
      <c r="BM85" s="14"/>
      <c r="BN85" s="29">
        <v>2743</v>
      </c>
      <c r="BO85" s="29">
        <v>898</v>
      </c>
      <c r="BQ85" s="29"/>
      <c r="BR85" s="70">
        <f t="shared" si="60"/>
        <v>2743</v>
      </c>
      <c r="BS85" s="70">
        <f t="shared" si="41"/>
        <v>898</v>
      </c>
      <c r="BT85" s="71">
        <f t="shared" si="61"/>
        <v>0.32737878235508566</v>
      </c>
      <c r="BU85" s="14"/>
      <c r="BV85" s="14"/>
      <c r="BW85" s="29">
        <v>7065</v>
      </c>
      <c r="BX85" s="29">
        <v>4027</v>
      </c>
      <c r="BY85" s="29"/>
      <c r="BZ85" s="29"/>
      <c r="CA85" s="70">
        <f t="shared" si="62"/>
        <v>7065</v>
      </c>
      <c r="CB85" s="70">
        <f t="shared" si="42"/>
        <v>4027</v>
      </c>
      <c r="CC85" s="71">
        <f t="shared" si="63"/>
        <v>0.56999292285916492</v>
      </c>
      <c r="CD85" s="14"/>
      <c r="CE85" s="29"/>
      <c r="CF85" s="10">
        <v>40391</v>
      </c>
      <c r="CG85" s="10">
        <v>20702</v>
      </c>
      <c r="CI85" s="14"/>
      <c r="CJ85" s="70">
        <f t="shared" si="64"/>
        <v>40391</v>
      </c>
      <c r="CK85" s="70">
        <f t="shared" si="43"/>
        <v>20702</v>
      </c>
      <c r="CL85" s="71">
        <f t="shared" si="65"/>
        <v>0.51253992225990941</v>
      </c>
      <c r="CM85" s="29"/>
      <c r="CN85" s="14"/>
      <c r="CO85" s="10">
        <v>24115</v>
      </c>
      <c r="CP85" s="10">
        <v>9568</v>
      </c>
      <c r="CQ85" s="30"/>
      <c r="CR85" s="30"/>
      <c r="CS85" s="70">
        <f t="shared" si="66"/>
        <v>24115</v>
      </c>
      <c r="CT85" s="70">
        <f t="shared" si="44"/>
        <v>9568</v>
      </c>
      <c r="CU85" s="71">
        <f t="shared" si="67"/>
        <v>0.3967654986522911</v>
      </c>
      <c r="CV85" s="14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</row>
    <row r="86" spans="1:118" ht="15" customHeight="1" x14ac:dyDescent="0.3">
      <c r="A86" s="45" t="s">
        <v>21</v>
      </c>
      <c r="B86" s="14" t="s">
        <v>63</v>
      </c>
      <c r="C86" s="1"/>
      <c r="D86" s="1"/>
      <c r="E86" s="14">
        <v>2327</v>
      </c>
      <c r="F86" s="14">
        <v>187</v>
      </c>
      <c r="G86" s="29"/>
      <c r="H86" s="29"/>
      <c r="I86" s="70">
        <f t="shared" si="45"/>
        <v>2327</v>
      </c>
      <c r="J86" s="70">
        <f t="shared" si="46"/>
        <v>187</v>
      </c>
      <c r="K86" s="71">
        <f t="shared" si="47"/>
        <v>8.0360979802320584E-2</v>
      </c>
      <c r="L86" s="14"/>
      <c r="M86" s="14"/>
      <c r="N86" s="14">
        <v>9322</v>
      </c>
      <c r="O86" s="14">
        <v>352</v>
      </c>
      <c r="P86" s="29"/>
      <c r="Q86" s="29"/>
      <c r="R86" s="70">
        <f t="shared" si="48"/>
        <v>9322</v>
      </c>
      <c r="S86" s="70">
        <f t="shared" si="38"/>
        <v>352</v>
      </c>
      <c r="T86" s="71">
        <f t="shared" si="49"/>
        <v>3.7760137309590214E-2</v>
      </c>
      <c r="U86" s="14"/>
      <c r="V86" s="14"/>
      <c r="W86" s="29">
        <v>13357</v>
      </c>
      <c r="X86" s="29">
        <v>305</v>
      </c>
      <c r="Z86" s="14"/>
      <c r="AA86" s="70">
        <f t="shared" si="50"/>
        <v>13357</v>
      </c>
      <c r="AB86" s="70">
        <f t="shared" si="39"/>
        <v>305</v>
      </c>
      <c r="AC86" s="71">
        <f t="shared" si="51"/>
        <v>2.283446881784832E-2</v>
      </c>
      <c r="AD86" s="14"/>
      <c r="AE86" s="14"/>
      <c r="AF86" s="2">
        <v>63869</v>
      </c>
      <c r="AG86" s="29">
        <v>1035</v>
      </c>
      <c r="AH86" s="14"/>
      <c r="AI86" s="14"/>
      <c r="AJ86" s="70">
        <f t="shared" si="52"/>
        <v>63869</v>
      </c>
      <c r="AK86" s="70">
        <f t="shared" si="40"/>
        <v>1035</v>
      </c>
      <c r="AL86" s="71">
        <f t="shared" si="53"/>
        <v>1.6205044700872098E-2</v>
      </c>
      <c r="AM86" s="14"/>
      <c r="AN86" s="14"/>
      <c r="AO86" s="29">
        <v>18889</v>
      </c>
      <c r="AP86" s="29">
        <v>633</v>
      </c>
      <c r="AQ86" s="70">
        <f t="shared" si="54"/>
        <v>18889</v>
      </c>
      <c r="AR86" s="70">
        <f t="shared" si="55"/>
        <v>633</v>
      </c>
      <c r="AS86" s="71">
        <f t="shared" si="56"/>
        <v>3.3511567579014238E-2</v>
      </c>
      <c r="AT86" s="14"/>
      <c r="AV86" s="29">
        <v>16744</v>
      </c>
      <c r="AW86" s="29">
        <v>523</v>
      </c>
      <c r="AY86" s="52"/>
      <c r="AZ86" s="70">
        <f t="shared" si="68"/>
        <v>16744</v>
      </c>
      <c r="BA86" s="70">
        <f t="shared" si="69"/>
        <v>523</v>
      </c>
      <c r="BB86" s="71">
        <f t="shared" si="70"/>
        <v>3.123506927854754E-2</v>
      </c>
      <c r="BC86" s="14"/>
      <c r="BD86" s="14"/>
      <c r="BE86" s="29">
        <v>13305</v>
      </c>
      <c r="BF86" s="29">
        <v>399</v>
      </c>
      <c r="BG86" s="29"/>
      <c r="BH86" s="29"/>
      <c r="BI86" s="70">
        <f t="shared" si="57"/>
        <v>13305</v>
      </c>
      <c r="BJ86" s="70">
        <f t="shared" si="58"/>
        <v>399</v>
      </c>
      <c r="BK86" s="71">
        <f t="shared" si="59"/>
        <v>2.9988726042841037E-2</v>
      </c>
      <c r="BL86" s="14"/>
      <c r="BM86" s="14"/>
      <c r="BN86" s="29">
        <v>14417</v>
      </c>
      <c r="BO86" s="29">
        <v>345</v>
      </c>
      <c r="BQ86" s="29"/>
      <c r="BR86" s="70">
        <f t="shared" si="60"/>
        <v>14417</v>
      </c>
      <c r="BS86" s="70">
        <f t="shared" si="41"/>
        <v>345</v>
      </c>
      <c r="BT86" s="71">
        <f t="shared" si="61"/>
        <v>2.3930082541444127E-2</v>
      </c>
      <c r="BU86" s="14"/>
      <c r="BV86" s="14"/>
      <c r="BW86" s="29">
        <v>27852</v>
      </c>
      <c r="BX86" s="29">
        <v>810</v>
      </c>
      <c r="BY86" s="29"/>
      <c r="BZ86" s="29"/>
      <c r="CA86" s="70">
        <f t="shared" si="62"/>
        <v>27852</v>
      </c>
      <c r="CB86" s="70">
        <f t="shared" si="42"/>
        <v>810</v>
      </c>
      <c r="CC86" s="71">
        <f t="shared" si="63"/>
        <v>2.9082292115467472E-2</v>
      </c>
      <c r="CD86" s="14"/>
      <c r="CE86" s="29"/>
      <c r="CF86" s="10">
        <v>45383</v>
      </c>
      <c r="CG86" s="10">
        <v>1230</v>
      </c>
      <c r="CI86" s="14"/>
      <c r="CJ86" s="70">
        <f t="shared" si="64"/>
        <v>45383</v>
      </c>
      <c r="CK86" s="70">
        <f t="shared" si="43"/>
        <v>1230</v>
      </c>
      <c r="CL86" s="71">
        <f t="shared" si="65"/>
        <v>2.7102659586188661E-2</v>
      </c>
      <c r="CM86" s="29"/>
      <c r="CN86" s="14"/>
      <c r="CO86" s="10">
        <v>50258</v>
      </c>
      <c r="CP86" s="10">
        <v>1760</v>
      </c>
      <c r="CQ86" s="30"/>
      <c r="CR86" s="30"/>
      <c r="CS86" s="70">
        <f t="shared" si="66"/>
        <v>50258</v>
      </c>
      <c r="CT86" s="70">
        <f t="shared" si="44"/>
        <v>1760</v>
      </c>
      <c r="CU86" s="71">
        <f t="shared" si="67"/>
        <v>3.501930040988499E-2</v>
      </c>
      <c r="CV86" s="14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</row>
    <row r="87" spans="1:118" ht="15" customHeight="1" x14ac:dyDescent="0.3">
      <c r="A87" s="14" t="s">
        <v>129</v>
      </c>
      <c r="B87" s="14" t="s">
        <v>63</v>
      </c>
      <c r="C87" s="1"/>
      <c r="D87" s="1"/>
      <c r="E87" s="14">
        <v>8667</v>
      </c>
      <c r="F87" s="14">
        <v>92</v>
      </c>
      <c r="G87" s="29"/>
      <c r="H87" s="29"/>
      <c r="I87" s="70">
        <f t="shared" si="45"/>
        <v>8667</v>
      </c>
      <c r="J87" s="70">
        <f t="shared" si="46"/>
        <v>92</v>
      </c>
      <c r="K87" s="71">
        <f t="shared" si="47"/>
        <v>1.0614976347063574E-2</v>
      </c>
      <c r="L87" s="14"/>
      <c r="M87" s="14"/>
      <c r="N87" s="14">
        <v>531</v>
      </c>
      <c r="O87" s="14">
        <v>40</v>
      </c>
      <c r="P87" s="29"/>
      <c r="Q87" s="29"/>
      <c r="R87" s="70">
        <f t="shared" si="48"/>
        <v>531</v>
      </c>
      <c r="S87" s="70">
        <f t="shared" si="38"/>
        <v>40</v>
      </c>
      <c r="T87" s="71">
        <f t="shared" si="49"/>
        <v>7.5329566854990579E-2</v>
      </c>
      <c r="U87" s="14"/>
      <c r="V87" s="14"/>
      <c r="W87" s="29">
        <v>1527</v>
      </c>
      <c r="X87" s="29">
        <v>61</v>
      </c>
      <c r="Z87" s="14"/>
      <c r="AA87" s="70">
        <f t="shared" si="50"/>
        <v>1527</v>
      </c>
      <c r="AB87" s="70">
        <f t="shared" si="39"/>
        <v>61</v>
      </c>
      <c r="AC87" s="71">
        <f t="shared" si="51"/>
        <v>3.994760969220694E-2</v>
      </c>
      <c r="AD87" s="14"/>
      <c r="AE87" s="14"/>
      <c r="AF87" s="29">
        <v>3444</v>
      </c>
      <c r="AG87" s="29">
        <v>109</v>
      </c>
      <c r="AH87" s="14"/>
      <c r="AI87" s="14"/>
      <c r="AJ87" s="70">
        <f t="shared" si="52"/>
        <v>3444</v>
      </c>
      <c r="AK87" s="70">
        <f t="shared" si="40"/>
        <v>109</v>
      </c>
      <c r="AL87" s="71">
        <f t="shared" si="53"/>
        <v>3.1649245063879207E-2</v>
      </c>
      <c r="AM87" s="14"/>
      <c r="AN87" s="14"/>
      <c r="AO87" s="29">
        <v>16445</v>
      </c>
      <c r="AP87" s="29">
        <v>482</v>
      </c>
      <c r="AQ87" s="70">
        <f t="shared" si="54"/>
        <v>16445</v>
      </c>
      <c r="AR87" s="70">
        <f t="shared" si="55"/>
        <v>482</v>
      </c>
      <c r="AS87" s="71">
        <f t="shared" si="56"/>
        <v>2.9309820614168439E-2</v>
      </c>
      <c r="AT87" s="14"/>
      <c r="AV87" s="29">
        <v>32519</v>
      </c>
      <c r="AW87" s="29">
        <v>997</v>
      </c>
      <c r="AY87" s="54"/>
      <c r="AZ87" s="70">
        <f t="shared" si="68"/>
        <v>32519</v>
      </c>
      <c r="BA87" s="70">
        <f t="shared" si="69"/>
        <v>997</v>
      </c>
      <c r="BB87" s="71">
        <f t="shared" si="70"/>
        <v>3.0658999354223684E-2</v>
      </c>
      <c r="BC87" s="14"/>
      <c r="BD87" s="14"/>
      <c r="BE87" s="29">
        <v>34431</v>
      </c>
      <c r="BF87" s="29" t="s">
        <v>202</v>
      </c>
      <c r="BG87" s="29"/>
      <c r="BH87" s="29"/>
      <c r="BI87" s="70">
        <f t="shared" si="57"/>
        <v>34431</v>
      </c>
      <c r="BJ87" s="70" t="str">
        <f t="shared" si="58"/>
        <v/>
      </c>
      <c r="BK87" s="71" t="str">
        <f t="shared" si="59"/>
        <v/>
      </c>
      <c r="BL87" s="14"/>
      <c r="BM87" s="14"/>
      <c r="BN87" s="29">
        <v>31237</v>
      </c>
      <c r="BO87" s="29">
        <v>884</v>
      </c>
      <c r="BQ87" s="29"/>
      <c r="BR87" s="70">
        <f t="shared" si="60"/>
        <v>31237</v>
      </c>
      <c r="BS87" s="70">
        <f t="shared" si="41"/>
        <v>884</v>
      </c>
      <c r="BT87" s="71">
        <f t="shared" si="61"/>
        <v>2.8299772705445467E-2</v>
      </c>
      <c r="BU87" s="14"/>
      <c r="BV87" s="14"/>
      <c r="BW87" s="29"/>
      <c r="BX87" s="29"/>
      <c r="BY87" s="29"/>
      <c r="BZ87" s="29"/>
      <c r="CA87" s="70">
        <f t="shared" si="62"/>
        <v>0</v>
      </c>
      <c r="CB87" s="70">
        <f t="shared" si="42"/>
        <v>0</v>
      </c>
      <c r="CC87" s="71" t="str">
        <f t="shared" si="63"/>
        <v/>
      </c>
      <c r="CD87" s="14"/>
      <c r="CE87" s="29"/>
      <c r="CF87" s="10">
        <v>49790</v>
      </c>
      <c r="CG87" s="10">
        <v>1528</v>
      </c>
      <c r="CI87" s="14"/>
      <c r="CJ87" s="70">
        <f t="shared" si="64"/>
        <v>49790</v>
      </c>
      <c r="CK87" s="70">
        <f t="shared" si="43"/>
        <v>1528</v>
      </c>
      <c r="CL87" s="71">
        <f t="shared" si="65"/>
        <v>3.0688893352078729E-2</v>
      </c>
      <c r="CM87" s="29"/>
      <c r="CN87" s="14"/>
      <c r="CO87" s="10">
        <v>43979</v>
      </c>
      <c r="CP87" s="10">
        <v>1346</v>
      </c>
      <c r="CQ87" s="30"/>
      <c r="CR87" s="30"/>
      <c r="CS87" s="70">
        <f t="shared" si="66"/>
        <v>43979</v>
      </c>
      <c r="CT87" s="70">
        <f t="shared" si="44"/>
        <v>1346</v>
      </c>
      <c r="CU87" s="71">
        <f t="shared" si="67"/>
        <v>3.0605516269128448E-2</v>
      </c>
      <c r="CV87" s="14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</row>
    <row r="88" spans="1:118" ht="15" customHeight="1" x14ac:dyDescent="0.3">
      <c r="A88" s="14" t="s">
        <v>11</v>
      </c>
      <c r="B88" s="14" t="s">
        <v>63</v>
      </c>
      <c r="C88" s="1"/>
      <c r="D88" s="1"/>
      <c r="E88" s="14">
        <v>10944999</v>
      </c>
      <c r="F88" s="14">
        <v>132090</v>
      </c>
      <c r="G88" s="29"/>
      <c r="H88" s="29"/>
      <c r="I88" s="70">
        <f t="shared" si="45"/>
        <v>10944999</v>
      </c>
      <c r="J88" s="70">
        <f t="shared" si="46"/>
        <v>132090</v>
      </c>
      <c r="K88" s="71">
        <f t="shared" si="47"/>
        <v>1.2068525543035682E-2</v>
      </c>
      <c r="L88" s="14"/>
      <c r="M88" s="14"/>
      <c r="N88" s="14">
        <v>12696665</v>
      </c>
      <c r="O88" s="14">
        <v>107978</v>
      </c>
      <c r="P88" s="29"/>
      <c r="Q88" s="29"/>
      <c r="R88" s="70">
        <f t="shared" si="48"/>
        <v>12696665</v>
      </c>
      <c r="S88" s="70">
        <f t="shared" si="38"/>
        <v>107978</v>
      </c>
      <c r="T88" s="71">
        <f t="shared" si="49"/>
        <v>8.5044379764292431E-3</v>
      </c>
      <c r="U88" s="14"/>
      <c r="V88" s="14"/>
      <c r="W88" s="29">
        <v>11102305</v>
      </c>
      <c r="X88" s="29">
        <v>132059</v>
      </c>
      <c r="Z88" s="14"/>
      <c r="AA88" s="70">
        <f t="shared" si="50"/>
        <v>11102305</v>
      </c>
      <c r="AB88" s="70">
        <f t="shared" si="39"/>
        <v>132059</v>
      </c>
      <c r="AC88" s="71">
        <f t="shared" si="51"/>
        <v>1.1894737173947212E-2</v>
      </c>
      <c r="AD88" s="14"/>
      <c r="AE88" s="14"/>
      <c r="AF88" s="2">
        <v>8581021</v>
      </c>
      <c r="AG88" s="29">
        <v>101126</v>
      </c>
      <c r="AH88" s="14"/>
      <c r="AI88" s="14"/>
      <c r="AJ88" s="70">
        <f t="shared" si="52"/>
        <v>8581021</v>
      </c>
      <c r="AK88" s="70">
        <f t="shared" si="40"/>
        <v>101126</v>
      </c>
      <c r="AL88" s="71">
        <f t="shared" si="53"/>
        <v>1.1784844717196241E-2</v>
      </c>
      <c r="AM88" s="14"/>
      <c r="AN88" s="14"/>
      <c r="AO88" s="29">
        <v>14217073</v>
      </c>
      <c r="AP88" s="29">
        <v>195713</v>
      </c>
      <c r="AQ88" s="70">
        <f t="shared" si="54"/>
        <v>14217073</v>
      </c>
      <c r="AR88" s="70">
        <f t="shared" si="55"/>
        <v>195713</v>
      </c>
      <c r="AS88" s="71">
        <f t="shared" si="56"/>
        <v>1.3766054377015578E-2</v>
      </c>
      <c r="AT88" s="14"/>
      <c r="AV88" s="29">
        <v>14459789</v>
      </c>
      <c r="AW88" s="29">
        <v>164276</v>
      </c>
      <c r="AY88" s="55"/>
      <c r="AZ88" s="70">
        <f t="shared" si="68"/>
        <v>14459789</v>
      </c>
      <c r="BA88" s="70">
        <f t="shared" si="69"/>
        <v>164276</v>
      </c>
      <c r="BB88" s="71">
        <f t="shared" si="70"/>
        <v>1.1360885003232067E-2</v>
      </c>
      <c r="BC88" s="14"/>
      <c r="BD88" s="14"/>
      <c r="BE88" s="29">
        <v>12725446</v>
      </c>
      <c r="BF88" s="29">
        <v>127782</v>
      </c>
      <c r="BG88" s="29"/>
      <c r="BH88" s="29"/>
      <c r="BI88" s="70">
        <f t="shared" si="57"/>
        <v>12725446</v>
      </c>
      <c r="BJ88" s="70">
        <f t="shared" si="58"/>
        <v>127782</v>
      </c>
      <c r="BK88" s="71">
        <f t="shared" si="59"/>
        <v>1.0041455521480348E-2</v>
      </c>
      <c r="BL88" s="14"/>
      <c r="BM88" s="14"/>
      <c r="BN88" s="29">
        <v>14011621</v>
      </c>
      <c r="BO88" s="29">
        <v>186572</v>
      </c>
      <c r="BQ88" s="29"/>
      <c r="BR88" s="70">
        <f t="shared" si="60"/>
        <v>14011621</v>
      </c>
      <c r="BS88" s="70">
        <f t="shared" si="41"/>
        <v>186572</v>
      </c>
      <c r="BT88" s="71">
        <f t="shared" si="61"/>
        <v>1.3315518597027424E-2</v>
      </c>
      <c r="BU88" s="14"/>
      <c r="BV88" s="14"/>
      <c r="BW88" s="29">
        <v>14112992</v>
      </c>
      <c r="BX88" s="29">
        <v>224935</v>
      </c>
      <c r="BY88" s="29"/>
      <c r="BZ88" s="29"/>
      <c r="CA88" s="70">
        <f t="shared" si="62"/>
        <v>14112992</v>
      </c>
      <c r="CB88" s="70">
        <f t="shared" si="42"/>
        <v>224935</v>
      </c>
      <c r="CC88" s="71">
        <f t="shared" si="63"/>
        <v>1.5938151173046793E-2</v>
      </c>
      <c r="CD88" s="14"/>
      <c r="CE88" s="29"/>
      <c r="CF88" s="10">
        <v>19183957</v>
      </c>
      <c r="CG88" s="10">
        <v>284114</v>
      </c>
      <c r="CI88" s="14"/>
      <c r="CJ88" s="70">
        <f t="shared" si="64"/>
        <v>19183957</v>
      </c>
      <c r="CK88" s="70">
        <f t="shared" si="43"/>
        <v>284114</v>
      </c>
      <c r="CL88" s="71">
        <f t="shared" si="65"/>
        <v>1.4809978984002102E-2</v>
      </c>
      <c r="CM88" s="29"/>
      <c r="CN88" s="14"/>
      <c r="CO88" s="10">
        <v>19419881</v>
      </c>
      <c r="CP88" s="10">
        <v>303344</v>
      </c>
      <c r="CQ88" s="30"/>
      <c r="CR88" s="30"/>
      <c r="CS88" s="70">
        <f t="shared" si="66"/>
        <v>19419881</v>
      </c>
      <c r="CT88" s="70">
        <f t="shared" si="44"/>
        <v>303344</v>
      </c>
      <c r="CU88" s="71">
        <f t="shared" si="67"/>
        <v>1.5620281092350669E-2</v>
      </c>
      <c r="CV88" s="14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</row>
    <row r="89" spans="1:118" ht="15" customHeight="1" x14ac:dyDescent="0.3">
      <c r="A89" s="14" t="s">
        <v>34</v>
      </c>
      <c r="B89" s="14" t="s">
        <v>63</v>
      </c>
      <c r="C89" s="1"/>
      <c r="D89" s="1"/>
      <c r="E89" s="14">
        <v>4134318</v>
      </c>
      <c r="F89" s="14">
        <v>38444</v>
      </c>
      <c r="G89" s="29"/>
      <c r="H89" s="29"/>
      <c r="I89" s="70">
        <f t="shared" si="45"/>
        <v>4134318</v>
      </c>
      <c r="J89" s="70">
        <f t="shared" si="46"/>
        <v>38444</v>
      </c>
      <c r="K89" s="71">
        <f t="shared" si="47"/>
        <v>9.2987525391128589E-3</v>
      </c>
      <c r="L89" s="14"/>
      <c r="M89" s="14"/>
      <c r="N89" s="14">
        <v>4330320</v>
      </c>
      <c r="O89" s="14">
        <v>37694</v>
      </c>
      <c r="P89" s="29"/>
      <c r="Q89" s="29"/>
      <c r="R89" s="70">
        <f t="shared" si="48"/>
        <v>4330320</v>
      </c>
      <c r="S89" s="70">
        <f t="shared" si="38"/>
        <v>37694</v>
      </c>
      <c r="T89" s="71">
        <f t="shared" si="49"/>
        <v>8.7046684771564225E-3</v>
      </c>
      <c r="U89" s="14"/>
      <c r="V89" s="14"/>
      <c r="W89" s="29">
        <v>2889392</v>
      </c>
      <c r="X89" s="29">
        <v>26969</v>
      </c>
      <c r="Z89" s="14"/>
      <c r="AA89" s="70">
        <f t="shared" si="50"/>
        <v>2889392</v>
      </c>
      <c r="AB89" s="70">
        <f t="shared" si="39"/>
        <v>26969</v>
      </c>
      <c r="AC89" s="71">
        <f t="shared" si="51"/>
        <v>9.3337975601787502E-3</v>
      </c>
      <c r="AD89" s="14"/>
      <c r="AE89" s="14"/>
      <c r="AF89" s="29">
        <v>2979000</v>
      </c>
      <c r="AG89" s="29">
        <v>38901</v>
      </c>
      <c r="AH89" s="14"/>
      <c r="AI89" s="14"/>
      <c r="AJ89" s="70">
        <f t="shared" si="52"/>
        <v>2979000</v>
      </c>
      <c r="AK89" s="70">
        <f t="shared" si="40"/>
        <v>38901</v>
      </c>
      <c r="AL89" s="71">
        <f t="shared" si="53"/>
        <v>1.305840886203424E-2</v>
      </c>
      <c r="AM89" s="14"/>
      <c r="AN89" s="14"/>
      <c r="AO89" s="29">
        <v>3114468</v>
      </c>
      <c r="AP89" s="29">
        <v>38656</v>
      </c>
      <c r="AQ89" s="70">
        <f t="shared" si="54"/>
        <v>3114468</v>
      </c>
      <c r="AR89" s="70">
        <f t="shared" si="55"/>
        <v>38656</v>
      </c>
      <c r="AS89" s="71">
        <f t="shared" si="56"/>
        <v>1.2411750578268904E-2</v>
      </c>
      <c r="AT89" s="14"/>
      <c r="AV89" s="29">
        <v>4125010</v>
      </c>
      <c r="AW89" s="29">
        <v>41118</v>
      </c>
      <c r="AY89" s="55"/>
      <c r="AZ89" s="70">
        <f t="shared" si="68"/>
        <v>4125010</v>
      </c>
      <c r="BA89" s="70">
        <f t="shared" si="69"/>
        <v>41118</v>
      </c>
      <c r="BB89" s="71">
        <f t="shared" si="70"/>
        <v>9.967975835210096E-3</v>
      </c>
      <c r="BC89" s="14"/>
      <c r="BD89" s="14"/>
      <c r="BE89" s="29">
        <v>3046102</v>
      </c>
      <c r="BF89" s="29">
        <v>28777</v>
      </c>
      <c r="BG89" s="29"/>
      <c r="BH89" s="29"/>
      <c r="BI89" s="70">
        <f t="shared" si="57"/>
        <v>3046102</v>
      </c>
      <c r="BJ89" s="70">
        <f t="shared" si="58"/>
        <v>28777</v>
      </c>
      <c r="BK89" s="71">
        <f t="shared" si="59"/>
        <v>9.447155741994194E-3</v>
      </c>
      <c r="BL89" s="14"/>
      <c r="BM89" s="14"/>
      <c r="BN89" s="29">
        <v>3578824</v>
      </c>
      <c r="BO89" s="29">
        <v>42621</v>
      </c>
      <c r="BQ89" s="29"/>
      <c r="BR89" s="70">
        <f t="shared" si="60"/>
        <v>3578824</v>
      </c>
      <c r="BS89" s="70">
        <f t="shared" si="41"/>
        <v>42621</v>
      </c>
      <c r="BT89" s="71">
        <f t="shared" si="61"/>
        <v>1.1909219341325531E-2</v>
      </c>
      <c r="BU89" s="14"/>
      <c r="BV89" s="14"/>
      <c r="BW89" s="29">
        <v>3755336</v>
      </c>
      <c r="BX89" s="29">
        <v>53949</v>
      </c>
      <c r="BY89" s="29"/>
      <c r="BZ89" s="29"/>
      <c r="CA89" s="70">
        <f t="shared" si="62"/>
        <v>3755336</v>
      </c>
      <c r="CB89" s="70">
        <f t="shared" si="42"/>
        <v>53949</v>
      </c>
      <c r="CC89" s="71">
        <f t="shared" si="63"/>
        <v>1.4365958199213066E-2</v>
      </c>
      <c r="CD89" s="14"/>
      <c r="CE89" s="29"/>
      <c r="CF89" s="10">
        <v>4576676</v>
      </c>
      <c r="CG89" s="10">
        <v>61222</v>
      </c>
      <c r="CI89" s="14"/>
      <c r="CJ89" s="70">
        <f t="shared" si="64"/>
        <v>4576676</v>
      </c>
      <c r="CK89" s="70">
        <f t="shared" si="43"/>
        <v>61222</v>
      </c>
      <c r="CL89" s="71">
        <f t="shared" si="65"/>
        <v>1.3376957424995783E-2</v>
      </c>
      <c r="CM89" s="29"/>
      <c r="CN89" s="14"/>
      <c r="CO89" s="10">
        <v>3624439</v>
      </c>
      <c r="CP89" s="10">
        <v>53228</v>
      </c>
      <c r="CQ89" s="30"/>
      <c r="CR89" s="30"/>
      <c r="CS89" s="70">
        <f t="shared" si="66"/>
        <v>3624439</v>
      </c>
      <c r="CT89" s="70">
        <f t="shared" si="44"/>
        <v>53228</v>
      </c>
      <c r="CU89" s="71">
        <f t="shared" si="67"/>
        <v>1.468585897017442E-2</v>
      </c>
      <c r="CV89" s="14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</row>
    <row r="90" spans="1:118" ht="15" customHeight="1" x14ac:dyDescent="0.3">
      <c r="A90" s="14" t="s">
        <v>179</v>
      </c>
      <c r="B90" s="14" t="s">
        <v>63</v>
      </c>
      <c r="C90" s="1"/>
      <c r="D90" s="1"/>
      <c r="E90" s="14"/>
      <c r="F90" s="14"/>
      <c r="G90" s="29"/>
      <c r="H90" s="29"/>
      <c r="I90" s="70">
        <f t="shared" si="45"/>
        <v>0</v>
      </c>
      <c r="J90" s="70">
        <f t="shared" si="46"/>
        <v>0</v>
      </c>
      <c r="K90" s="71" t="str">
        <f t="shared" si="47"/>
        <v/>
      </c>
      <c r="L90" s="14"/>
      <c r="M90" s="14"/>
      <c r="N90" s="14"/>
      <c r="O90" s="14"/>
      <c r="P90" s="29"/>
      <c r="Q90" s="29"/>
      <c r="R90" s="70">
        <f t="shared" si="48"/>
        <v>0</v>
      </c>
      <c r="S90" s="70">
        <f t="shared" si="38"/>
        <v>0</v>
      </c>
      <c r="T90" s="71" t="str">
        <f t="shared" si="49"/>
        <v/>
      </c>
      <c r="U90" s="14"/>
      <c r="V90" s="14"/>
      <c r="W90" s="29"/>
      <c r="X90" s="29"/>
      <c r="Z90" s="14"/>
      <c r="AA90" s="70">
        <f t="shared" si="50"/>
        <v>0</v>
      </c>
      <c r="AB90" s="70">
        <f t="shared" si="39"/>
        <v>0</v>
      </c>
      <c r="AC90" s="71" t="str">
        <f t="shared" si="51"/>
        <v/>
      </c>
      <c r="AD90" s="14"/>
      <c r="AE90" s="14"/>
      <c r="AG90" s="29"/>
      <c r="AH90" s="14"/>
      <c r="AI90" s="14"/>
      <c r="AJ90" s="70">
        <f t="shared" si="52"/>
        <v>0</v>
      </c>
      <c r="AK90" s="70">
        <f t="shared" si="40"/>
        <v>0</v>
      </c>
      <c r="AL90" s="71" t="str">
        <f t="shared" si="53"/>
        <v/>
      </c>
      <c r="AM90" s="14"/>
      <c r="AN90" s="14"/>
      <c r="AO90" s="29"/>
      <c r="AP90" s="29"/>
      <c r="AQ90" s="70">
        <f t="shared" si="54"/>
        <v>0</v>
      </c>
      <c r="AR90" s="70">
        <f t="shared" si="55"/>
        <v>0</v>
      </c>
      <c r="AS90" s="71" t="str">
        <f t="shared" si="56"/>
        <v/>
      </c>
      <c r="AT90" s="14"/>
      <c r="AV90" s="29"/>
      <c r="AW90" s="29"/>
      <c r="AZ90" s="70">
        <f t="shared" si="68"/>
        <v>0</v>
      </c>
      <c r="BA90" s="70">
        <f t="shared" si="69"/>
        <v>0</v>
      </c>
      <c r="BB90" s="71" t="str">
        <f t="shared" si="70"/>
        <v/>
      </c>
      <c r="BC90" s="14"/>
      <c r="BD90" s="14"/>
      <c r="BE90" s="29"/>
      <c r="BF90" s="29"/>
      <c r="BG90" s="29"/>
      <c r="BH90" s="29"/>
      <c r="BI90" s="70">
        <f t="shared" si="57"/>
        <v>0</v>
      </c>
      <c r="BJ90" s="70">
        <f t="shared" si="58"/>
        <v>0</v>
      </c>
      <c r="BK90" s="71" t="str">
        <f t="shared" si="59"/>
        <v/>
      </c>
      <c r="BL90" s="14"/>
      <c r="BM90" s="14"/>
      <c r="BN90" s="29"/>
      <c r="BO90" s="29"/>
      <c r="BQ90" s="29"/>
      <c r="BR90" s="70">
        <f t="shared" si="60"/>
        <v>0</v>
      </c>
      <c r="BS90" s="70">
        <f t="shared" si="41"/>
        <v>0</v>
      </c>
      <c r="BT90" s="71" t="str">
        <f t="shared" si="61"/>
        <v/>
      </c>
      <c r="BU90" s="14"/>
      <c r="BV90" s="14"/>
      <c r="BW90" s="29"/>
      <c r="BX90" s="29"/>
      <c r="BY90" s="29"/>
      <c r="BZ90" s="29"/>
      <c r="CA90" s="70">
        <f t="shared" si="62"/>
        <v>0</v>
      </c>
      <c r="CB90" s="70">
        <f t="shared" si="42"/>
        <v>0</v>
      </c>
      <c r="CC90" s="71" t="str">
        <f t="shared" si="63"/>
        <v/>
      </c>
      <c r="CD90" s="14"/>
      <c r="CE90" s="29"/>
      <c r="CF90" s="10">
        <v>33709</v>
      </c>
      <c r="CG90" s="10">
        <v>1639</v>
      </c>
      <c r="CI90" s="14"/>
      <c r="CJ90" s="70">
        <f t="shared" si="64"/>
        <v>33709</v>
      </c>
      <c r="CK90" s="70">
        <f t="shared" si="43"/>
        <v>1639</v>
      </c>
      <c r="CL90" s="71">
        <f t="shared" si="65"/>
        <v>4.8622029724999259E-2</v>
      </c>
      <c r="CM90" s="29"/>
      <c r="CN90" s="14"/>
      <c r="CO90" s="10">
        <v>71331</v>
      </c>
      <c r="CP90" s="10">
        <v>4294</v>
      </c>
      <c r="CQ90" s="30"/>
      <c r="CR90" s="30"/>
      <c r="CS90" s="70">
        <f t="shared" si="66"/>
        <v>71331</v>
      </c>
      <c r="CT90" s="70">
        <f t="shared" si="44"/>
        <v>4294</v>
      </c>
      <c r="CU90" s="71">
        <f t="shared" si="67"/>
        <v>6.0198230783249922E-2</v>
      </c>
      <c r="CV90" s="14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</row>
    <row r="91" spans="1:118" ht="15" customHeight="1" x14ac:dyDescent="0.3">
      <c r="A91" s="14" t="s">
        <v>137</v>
      </c>
      <c r="B91" s="14" t="s">
        <v>63</v>
      </c>
      <c r="C91" s="1"/>
      <c r="D91" s="1"/>
      <c r="E91" s="14"/>
      <c r="F91" s="14"/>
      <c r="G91" s="29"/>
      <c r="H91" s="29"/>
      <c r="I91" s="70">
        <f t="shared" si="45"/>
        <v>0</v>
      </c>
      <c r="J91" s="70">
        <f t="shared" si="46"/>
        <v>0</v>
      </c>
      <c r="K91" s="71" t="str">
        <f t="shared" si="47"/>
        <v/>
      </c>
      <c r="L91" s="14"/>
      <c r="M91" s="14"/>
      <c r="N91" s="14"/>
      <c r="O91" s="14"/>
      <c r="P91" s="29"/>
      <c r="Q91" s="29"/>
      <c r="R91" s="70">
        <f t="shared" si="48"/>
        <v>0</v>
      </c>
      <c r="S91" s="70">
        <f t="shared" si="38"/>
        <v>0</v>
      </c>
      <c r="T91" s="71" t="str">
        <f t="shared" si="49"/>
        <v/>
      </c>
      <c r="U91" s="14"/>
      <c r="V91" s="14"/>
      <c r="W91" s="29"/>
      <c r="X91" s="29"/>
      <c r="Z91" s="14"/>
      <c r="AA91" s="70">
        <f t="shared" si="50"/>
        <v>0</v>
      </c>
      <c r="AB91" s="70">
        <f t="shared" si="39"/>
        <v>0</v>
      </c>
      <c r="AC91" s="71" t="str">
        <f t="shared" si="51"/>
        <v/>
      </c>
      <c r="AD91" s="14"/>
      <c r="AE91" s="14"/>
      <c r="AF91" s="29"/>
      <c r="AG91" s="29"/>
      <c r="AH91" s="14"/>
      <c r="AI91" s="14"/>
      <c r="AJ91" s="70">
        <f t="shared" si="52"/>
        <v>0</v>
      </c>
      <c r="AK91" s="70">
        <f t="shared" si="40"/>
        <v>0</v>
      </c>
      <c r="AL91" s="71" t="str">
        <f t="shared" si="53"/>
        <v/>
      </c>
      <c r="AM91" s="14"/>
      <c r="AN91" s="14"/>
      <c r="AO91" s="29"/>
      <c r="AP91" s="29"/>
      <c r="AQ91" s="70">
        <f t="shared" si="54"/>
        <v>0</v>
      </c>
      <c r="AR91" s="70">
        <f t="shared" si="55"/>
        <v>0</v>
      </c>
      <c r="AS91" s="71" t="str">
        <f t="shared" si="56"/>
        <v/>
      </c>
      <c r="AT91" s="14"/>
      <c r="AV91" s="29"/>
      <c r="AW91" s="29"/>
      <c r="AZ91" s="70">
        <f t="shared" si="68"/>
        <v>0</v>
      </c>
      <c r="BA91" s="70">
        <f t="shared" si="69"/>
        <v>0</v>
      </c>
      <c r="BB91" s="71" t="str">
        <f t="shared" si="70"/>
        <v/>
      </c>
      <c r="BC91" s="14"/>
      <c r="BD91" s="14"/>
      <c r="BE91" s="29"/>
      <c r="BF91" s="29"/>
      <c r="BG91" s="29"/>
      <c r="BH91" s="29"/>
      <c r="BI91" s="70">
        <f t="shared" si="57"/>
        <v>0</v>
      </c>
      <c r="BJ91" s="70">
        <f t="shared" si="58"/>
        <v>0</v>
      </c>
      <c r="BK91" s="71" t="str">
        <f t="shared" si="59"/>
        <v/>
      </c>
      <c r="BL91" s="14"/>
      <c r="BM91" s="14"/>
      <c r="BN91" s="29"/>
      <c r="BO91" s="29"/>
      <c r="BQ91" s="29"/>
      <c r="BR91" s="70">
        <f t="shared" si="60"/>
        <v>0</v>
      </c>
      <c r="BS91" s="70">
        <f t="shared" si="41"/>
        <v>0</v>
      </c>
      <c r="BT91" s="71" t="str">
        <f t="shared" si="61"/>
        <v/>
      </c>
      <c r="BU91" s="14"/>
      <c r="BV91" s="14"/>
      <c r="BW91" s="29"/>
      <c r="BX91" s="29"/>
      <c r="BY91" s="29"/>
      <c r="BZ91" s="29"/>
      <c r="CA91" s="70">
        <f t="shared" si="62"/>
        <v>0</v>
      </c>
      <c r="CB91" s="70">
        <f t="shared" si="42"/>
        <v>0</v>
      </c>
      <c r="CC91" s="71" t="str">
        <f t="shared" si="63"/>
        <v/>
      </c>
      <c r="CD91" s="14"/>
      <c r="CE91" s="29"/>
      <c r="CF91" s="10">
        <v>1690</v>
      </c>
      <c r="CG91" s="10">
        <v>258</v>
      </c>
      <c r="CI91" s="14"/>
      <c r="CJ91" s="70">
        <f t="shared" si="64"/>
        <v>1690</v>
      </c>
      <c r="CK91" s="70">
        <f t="shared" si="43"/>
        <v>258</v>
      </c>
      <c r="CL91" s="71">
        <f t="shared" si="65"/>
        <v>0.15266272189349112</v>
      </c>
      <c r="CM91" s="29"/>
      <c r="CN91" s="14"/>
      <c r="CO91" s="10">
        <v>13559</v>
      </c>
      <c r="CP91" s="10">
        <v>600</v>
      </c>
      <c r="CQ91" s="30"/>
      <c r="CR91" s="30"/>
      <c r="CS91" s="70">
        <f t="shared" si="66"/>
        <v>13559</v>
      </c>
      <c r="CT91" s="70">
        <f t="shared" si="44"/>
        <v>600</v>
      </c>
      <c r="CU91" s="71">
        <f t="shared" si="67"/>
        <v>4.4251050962460362E-2</v>
      </c>
      <c r="CV91" s="14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</row>
    <row r="92" spans="1:118" ht="15" customHeight="1" x14ac:dyDescent="0.3">
      <c r="A92" s="14" t="s">
        <v>96</v>
      </c>
      <c r="B92" s="14" t="s">
        <v>63</v>
      </c>
      <c r="C92" s="1"/>
      <c r="D92" s="1"/>
      <c r="E92" s="14">
        <v>8040</v>
      </c>
      <c r="F92" s="14">
        <v>353</v>
      </c>
      <c r="G92" s="29"/>
      <c r="H92" s="29"/>
      <c r="I92" s="70">
        <f t="shared" si="45"/>
        <v>8040</v>
      </c>
      <c r="J92" s="70">
        <f t="shared" si="46"/>
        <v>353</v>
      </c>
      <c r="K92" s="71">
        <f t="shared" si="47"/>
        <v>4.390547263681592E-2</v>
      </c>
      <c r="L92" s="14"/>
      <c r="M92" s="14"/>
      <c r="N92" s="14">
        <v>110949</v>
      </c>
      <c r="O92" s="14">
        <v>7937</v>
      </c>
      <c r="P92" s="29"/>
      <c r="Q92" s="29"/>
      <c r="R92" s="70">
        <f t="shared" si="48"/>
        <v>110949</v>
      </c>
      <c r="S92" s="70">
        <f t="shared" si="38"/>
        <v>7937</v>
      </c>
      <c r="T92" s="71">
        <f t="shared" si="49"/>
        <v>7.1537373027246748E-2</v>
      </c>
      <c r="U92" s="14"/>
      <c r="V92" s="14"/>
      <c r="W92" s="29">
        <v>317252</v>
      </c>
      <c r="X92" s="29">
        <v>20062</v>
      </c>
      <c r="Y92" s="14"/>
      <c r="Z92" s="14"/>
      <c r="AA92" s="70">
        <f t="shared" si="50"/>
        <v>317252</v>
      </c>
      <c r="AB92" s="70">
        <f t="shared" si="39"/>
        <v>20062</v>
      </c>
      <c r="AC92" s="71">
        <f t="shared" si="51"/>
        <v>6.3236795985525701E-2</v>
      </c>
      <c r="AD92" s="14"/>
      <c r="AE92" s="14"/>
      <c r="AF92" s="2">
        <v>389870</v>
      </c>
      <c r="AG92" s="29">
        <v>29650</v>
      </c>
      <c r="AH92" s="14"/>
      <c r="AI92" s="14"/>
      <c r="AJ92" s="70">
        <f t="shared" si="52"/>
        <v>389870</v>
      </c>
      <c r="AK92" s="70">
        <f t="shared" si="40"/>
        <v>29650</v>
      </c>
      <c r="AL92" s="71">
        <f t="shared" si="53"/>
        <v>7.6050991356093056E-2</v>
      </c>
      <c r="AM92" s="14"/>
      <c r="AN92" s="14"/>
      <c r="AO92" s="29">
        <v>543640</v>
      </c>
      <c r="AP92" s="29">
        <v>22470</v>
      </c>
      <c r="AQ92" s="70">
        <f t="shared" si="54"/>
        <v>543640</v>
      </c>
      <c r="AR92" s="70">
        <f t="shared" si="55"/>
        <v>22470</v>
      </c>
      <c r="AS92" s="71">
        <f t="shared" si="56"/>
        <v>4.133249944816423E-2</v>
      </c>
      <c r="AT92" s="14"/>
      <c r="AV92" s="29">
        <v>261780</v>
      </c>
      <c r="AW92" s="29">
        <v>21820</v>
      </c>
      <c r="AY92" s="55"/>
      <c r="AZ92" s="70">
        <f t="shared" si="68"/>
        <v>261780</v>
      </c>
      <c r="BA92" s="70">
        <f t="shared" si="69"/>
        <v>21820</v>
      </c>
      <c r="BB92" s="71">
        <f t="shared" si="70"/>
        <v>8.3352433340973336E-2</v>
      </c>
      <c r="BC92" s="14"/>
      <c r="BD92" s="14"/>
      <c r="BE92" s="29">
        <v>390942</v>
      </c>
      <c r="BF92" s="29">
        <v>33529</v>
      </c>
      <c r="BG92" s="29"/>
      <c r="BH92" s="29"/>
      <c r="BI92" s="70">
        <f t="shared" si="57"/>
        <v>390942</v>
      </c>
      <c r="BJ92" s="70">
        <f t="shared" si="58"/>
        <v>33529</v>
      </c>
      <c r="BK92" s="71">
        <f t="shared" si="59"/>
        <v>8.5764640279120688E-2</v>
      </c>
      <c r="BL92" s="14"/>
      <c r="BM92" s="14"/>
      <c r="BN92" s="29">
        <v>189566</v>
      </c>
      <c r="BO92" s="29">
        <v>16094</v>
      </c>
      <c r="BQ92" s="29"/>
      <c r="BR92" s="70">
        <f t="shared" si="60"/>
        <v>189566</v>
      </c>
      <c r="BS92" s="70">
        <f t="shared" si="41"/>
        <v>16094</v>
      </c>
      <c r="BT92" s="71">
        <f t="shared" si="61"/>
        <v>8.4899190783157316E-2</v>
      </c>
      <c r="BU92" s="14"/>
      <c r="BV92" s="14"/>
      <c r="BW92" s="29">
        <v>435890</v>
      </c>
      <c r="BX92" s="29">
        <v>34248</v>
      </c>
      <c r="BY92" s="29"/>
      <c r="BZ92" s="29"/>
      <c r="CA92" s="70">
        <f t="shared" si="62"/>
        <v>435890</v>
      </c>
      <c r="CB92" s="70">
        <f t="shared" si="42"/>
        <v>34248</v>
      </c>
      <c r="CC92" s="71">
        <f t="shared" si="63"/>
        <v>7.8570281493037228E-2</v>
      </c>
      <c r="CD92" s="14"/>
      <c r="CE92" s="29"/>
      <c r="CF92" s="10">
        <v>493545</v>
      </c>
      <c r="CG92" s="10">
        <v>40139</v>
      </c>
      <c r="CI92" s="14"/>
      <c r="CJ92" s="70">
        <f t="shared" si="64"/>
        <v>493545</v>
      </c>
      <c r="CK92" s="70">
        <f t="shared" si="43"/>
        <v>40139</v>
      </c>
      <c r="CL92" s="71">
        <f t="shared" si="65"/>
        <v>8.1327943753862361E-2</v>
      </c>
      <c r="CM92" s="29"/>
      <c r="CN92" s="14"/>
      <c r="CO92" s="10">
        <v>459069</v>
      </c>
      <c r="CP92" s="10">
        <v>38367</v>
      </c>
      <c r="CQ92" s="30"/>
      <c r="CR92" s="30"/>
      <c r="CS92" s="70">
        <f t="shared" si="66"/>
        <v>459069</v>
      </c>
      <c r="CT92" s="70">
        <f t="shared" si="44"/>
        <v>38367</v>
      </c>
      <c r="CU92" s="71">
        <f t="shared" si="67"/>
        <v>8.3575671631061998E-2</v>
      </c>
      <c r="CV92" s="14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</row>
    <row r="93" spans="1:118" ht="15" customHeight="1" x14ac:dyDescent="0.3">
      <c r="A93" s="14" t="s">
        <v>101</v>
      </c>
      <c r="B93" s="14" t="s">
        <v>63</v>
      </c>
      <c r="C93" s="1"/>
      <c r="D93" s="1"/>
      <c r="E93" s="14">
        <v>1800</v>
      </c>
      <c r="F93" s="14">
        <v>177</v>
      </c>
      <c r="G93" s="29"/>
      <c r="H93" s="29"/>
      <c r="I93" s="70">
        <f t="shared" si="45"/>
        <v>1800</v>
      </c>
      <c r="J93" s="70">
        <f t="shared" si="46"/>
        <v>177</v>
      </c>
      <c r="K93" s="71">
        <f t="shared" si="47"/>
        <v>9.8333333333333328E-2</v>
      </c>
      <c r="L93" s="14"/>
      <c r="M93" s="14"/>
      <c r="N93" s="14">
        <v>8457</v>
      </c>
      <c r="O93" s="14">
        <v>604</v>
      </c>
      <c r="P93" s="29"/>
      <c r="Q93" s="29"/>
      <c r="R93" s="70">
        <f t="shared" si="48"/>
        <v>8457</v>
      </c>
      <c r="S93" s="70">
        <f t="shared" si="38"/>
        <v>604</v>
      </c>
      <c r="T93" s="71">
        <f t="shared" si="49"/>
        <v>7.1420125339955065E-2</v>
      </c>
      <c r="U93" s="14"/>
      <c r="V93" s="14"/>
      <c r="W93" s="29">
        <v>84220</v>
      </c>
      <c r="X93" s="29">
        <v>2586</v>
      </c>
      <c r="Z93" s="14"/>
      <c r="AA93" s="70">
        <f t="shared" si="50"/>
        <v>84220</v>
      </c>
      <c r="AB93" s="70">
        <f t="shared" si="39"/>
        <v>2586</v>
      </c>
      <c r="AC93" s="71">
        <f t="shared" si="51"/>
        <v>3.07052956542389E-2</v>
      </c>
      <c r="AD93" s="14"/>
      <c r="AE93" s="14"/>
      <c r="AF93" s="29">
        <v>19202</v>
      </c>
      <c r="AG93" s="29">
        <v>1226</v>
      </c>
      <c r="AH93" s="14"/>
      <c r="AI93" s="14"/>
      <c r="AJ93" s="70">
        <f t="shared" si="52"/>
        <v>19202</v>
      </c>
      <c r="AK93" s="70">
        <f t="shared" si="40"/>
        <v>1226</v>
      </c>
      <c r="AL93" s="71">
        <f t="shared" si="53"/>
        <v>6.3847515883762113E-2</v>
      </c>
      <c r="AM93" s="14"/>
      <c r="AN93" s="14"/>
      <c r="AO93" s="29">
        <v>25148</v>
      </c>
      <c r="AP93" s="29">
        <v>2030</v>
      </c>
      <c r="AQ93" s="70">
        <f t="shared" si="54"/>
        <v>25148</v>
      </c>
      <c r="AR93" s="70">
        <f t="shared" si="55"/>
        <v>2030</v>
      </c>
      <c r="AS93" s="71">
        <f t="shared" si="56"/>
        <v>8.0722125019882296E-2</v>
      </c>
      <c r="AT93" s="14"/>
      <c r="AV93" s="29">
        <v>55685</v>
      </c>
      <c r="AW93" s="29">
        <v>4628</v>
      </c>
      <c r="AY93" s="55"/>
      <c r="AZ93" s="70">
        <f t="shared" si="68"/>
        <v>55685</v>
      </c>
      <c r="BA93" s="70">
        <f t="shared" si="69"/>
        <v>4628</v>
      </c>
      <c r="BB93" s="71">
        <f t="shared" si="70"/>
        <v>8.3110352877794738E-2</v>
      </c>
      <c r="BC93" s="14"/>
      <c r="BD93" s="14"/>
      <c r="BE93" s="29">
        <v>44194</v>
      </c>
      <c r="BF93" s="29">
        <v>5928</v>
      </c>
      <c r="BG93" s="29"/>
      <c r="BH93" s="29"/>
      <c r="BI93" s="70">
        <f t="shared" si="57"/>
        <v>44194</v>
      </c>
      <c r="BJ93" s="70">
        <f t="shared" si="58"/>
        <v>5928</v>
      </c>
      <c r="BK93" s="71">
        <f t="shared" si="59"/>
        <v>0.13413585554600171</v>
      </c>
      <c r="BL93" s="14"/>
      <c r="BM93" s="14"/>
      <c r="BN93" s="29">
        <v>206421</v>
      </c>
      <c r="BO93" s="29">
        <v>18071</v>
      </c>
      <c r="BQ93" s="29"/>
      <c r="BR93" s="70">
        <f t="shared" si="60"/>
        <v>206421</v>
      </c>
      <c r="BS93" s="70">
        <f t="shared" si="41"/>
        <v>18071</v>
      </c>
      <c r="BT93" s="71">
        <f t="shared" si="61"/>
        <v>8.7544387441200272E-2</v>
      </c>
      <c r="BU93" s="14"/>
      <c r="BV93" s="14"/>
      <c r="BW93" s="29">
        <v>209287</v>
      </c>
      <c r="BX93" s="29">
        <v>15133</v>
      </c>
      <c r="BY93" s="29"/>
      <c r="BZ93" s="29"/>
      <c r="CA93" s="70">
        <f t="shared" si="62"/>
        <v>209287</v>
      </c>
      <c r="CB93" s="70">
        <f t="shared" si="42"/>
        <v>15133</v>
      </c>
      <c r="CC93" s="71">
        <f t="shared" si="63"/>
        <v>7.2307405620033738E-2</v>
      </c>
      <c r="CD93" s="14"/>
      <c r="CE93" s="29"/>
      <c r="CF93" s="10">
        <v>207207</v>
      </c>
      <c r="CG93" s="10">
        <v>15865</v>
      </c>
      <c r="CI93" s="14"/>
      <c r="CJ93" s="70">
        <f t="shared" si="64"/>
        <v>207207</v>
      </c>
      <c r="CK93" s="70">
        <f t="shared" si="43"/>
        <v>15865</v>
      </c>
      <c r="CL93" s="71">
        <f t="shared" si="65"/>
        <v>7.656594613116352E-2</v>
      </c>
      <c r="CM93" s="29"/>
      <c r="CN93" s="14"/>
      <c r="CO93" s="10">
        <v>467987</v>
      </c>
      <c r="CP93" s="10">
        <v>42027</v>
      </c>
      <c r="CQ93" s="30"/>
      <c r="CR93" s="30"/>
      <c r="CS93" s="70">
        <f t="shared" si="66"/>
        <v>467987</v>
      </c>
      <c r="CT93" s="70">
        <f t="shared" si="44"/>
        <v>42027</v>
      </c>
      <c r="CU93" s="71">
        <f t="shared" si="67"/>
        <v>8.9803776600632074E-2</v>
      </c>
      <c r="CV93" s="14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</row>
    <row r="94" spans="1:118" ht="15" customHeight="1" x14ac:dyDescent="0.3">
      <c r="A94" s="14" t="s">
        <v>97</v>
      </c>
      <c r="B94" s="14" t="s">
        <v>63</v>
      </c>
      <c r="C94" s="1"/>
      <c r="D94" s="1"/>
      <c r="E94" s="14"/>
      <c r="F94" s="14"/>
      <c r="G94" s="29"/>
      <c r="H94" s="29"/>
      <c r="I94" s="70">
        <f t="shared" si="45"/>
        <v>0</v>
      </c>
      <c r="J94" s="70">
        <f t="shared" si="46"/>
        <v>0</v>
      </c>
      <c r="K94" s="71" t="str">
        <f t="shared" si="47"/>
        <v/>
      </c>
      <c r="L94" s="14"/>
      <c r="M94" s="14"/>
      <c r="N94" s="14"/>
      <c r="O94" s="14"/>
      <c r="P94" s="29"/>
      <c r="Q94" s="29"/>
      <c r="R94" s="70">
        <f t="shared" si="48"/>
        <v>0</v>
      </c>
      <c r="S94" s="70">
        <f t="shared" si="38"/>
        <v>0</v>
      </c>
      <c r="T94" s="71" t="str">
        <f t="shared" si="49"/>
        <v/>
      </c>
      <c r="U94" s="14"/>
      <c r="V94" s="14"/>
      <c r="W94" s="29">
        <v>84220</v>
      </c>
      <c r="X94" s="29">
        <v>2586</v>
      </c>
      <c r="Y94" s="56"/>
      <c r="Z94" s="57"/>
      <c r="AA94" s="70">
        <f t="shared" si="50"/>
        <v>84220</v>
      </c>
      <c r="AB94" s="70">
        <f t="shared" si="39"/>
        <v>2586</v>
      </c>
      <c r="AC94" s="71">
        <f t="shared" si="51"/>
        <v>3.07052956542389E-2</v>
      </c>
      <c r="AD94" s="14"/>
      <c r="AE94" s="14"/>
      <c r="AF94" s="2">
        <v>159724</v>
      </c>
      <c r="AG94" s="29">
        <v>5143</v>
      </c>
      <c r="AH94" s="14"/>
      <c r="AI94" s="14"/>
      <c r="AJ94" s="70">
        <f t="shared" si="52"/>
        <v>159724</v>
      </c>
      <c r="AK94" s="70">
        <f t="shared" si="40"/>
        <v>5143</v>
      </c>
      <c r="AL94" s="71">
        <f t="shared" si="53"/>
        <v>3.2199293781773559E-2</v>
      </c>
      <c r="AM94" s="14"/>
      <c r="AN94" s="14"/>
      <c r="AO94" s="29">
        <v>346430</v>
      </c>
      <c r="AP94" s="29">
        <v>12778</v>
      </c>
      <c r="AQ94" s="70">
        <f t="shared" si="54"/>
        <v>346430</v>
      </c>
      <c r="AR94" s="70">
        <f t="shared" si="55"/>
        <v>12778</v>
      </c>
      <c r="AS94" s="71">
        <f t="shared" si="56"/>
        <v>3.6884796351355255E-2</v>
      </c>
      <c r="AT94" s="14"/>
      <c r="AV94" s="29">
        <v>325877</v>
      </c>
      <c r="AW94" s="29">
        <v>9066</v>
      </c>
      <c r="AY94" s="55"/>
      <c r="AZ94" s="70">
        <f t="shared" si="68"/>
        <v>325877</v>
      </c>
      <c r="BA94" s="70">
        <f t="shared" si="69"/>
        <v>9066</v>
      </c>
      <c r="BB94" s="71">
        <f t="shared" si="70"/>
        <v>2.7820312571921309E-2</v>
      </c>
      <c r="BC94" s="14"/>
      <c r="BD94" s="14"/>
      <c r="BE94" s="29">
        <v>139373</v>
      </c>
      <c r="BF94" s="29">
        <v>6374</v>
      </c>
      <c r="BG94" s="29"/>
      <c r="BH94" s="29"/>
      <c r="BI94" s="70">
        <f t="shared" si="57"/>
        <v>139373</v>
      </c>
      <c r="BJ94" s="70">
        <f t="shared" si="58"/>
        <v>6374</v>
      </c>
      <c r="BK94" s="71">
        <f t="shared" si="59"/>
        <v>4.5733391689925594E-2</v>
      </c>
      <c r="BL94" s="14"/>
      <c r="BM94" s="14"/>
      <c r="BN94" s="29">
        <v>10374</v>
      </c>
      <c r="BO94" s="29">
        <v>393</v>
      </c>
      <c r="BQ94" s="29"/>
      <c r="BR94" s="70">
        <f t="shared" si="60"/>
        <v>10374</v>
      </c>
      <c r="BS94" s="70">
        <f t="shared" si="41"/>
        <v>393</v>
      </c>
      <c r="BT94" s="71">
        <f t="shared" si="61"/>
        <v>3.7883169462116832E-2</v>
      </c>
      <c r="BU94" s="14"/>
      <c r="BV94" s="14"/>
      <c r="BW94" s="29"/>
      <c r="BX94" s="29"/>
      <c r="BY94" s="29"/>
      <c r="BZ94" s="29"/>
      <c r="CA94" s="70">
        <f t="shared" si="62"/>
        <v>0</v>
      </c>
      <c r="CB94" s="70">
        <f t="shared" si="42"/>
        <v>0</v>
      </c>
      <c r="CC94" s="71" t="str">
        <f t="shared" si="63"/>
        <v/>
      </c>
      <c r="CD94" s="14"/>
      <c r="CE94" s="29"/>
      <c r="CF94" s="10">
        <v>159640</v>
      </c>
      <c r="CG94" s="10">
        <v>5752</v>
      </c>
      <c r="CI94" s="14"/>
      <c r="CJ94" s="70">
        <f t="shared" si="64"/>
        <v>159640</v>
      </c>
      <c r="CK94" s="70">
        <f t="shared" si="43"/>
        <v>5752</v>
      </c>
      <c r="CL94" s="71">
        <f t="shared" si="65"/>
        <v>3.6031069907291408E-2</v>
      </c>
      <c r="CM94" s="29"/>
      <c r="CN94" s="14"/>
      <c r="CO94" s="10">
        <v>46507</v>
      </c>
      <c r="CP94" s="10">
        <v>1528</v>
      </c>
      <c r="CQ94" s="30"/>
      <c r="CR94" s="30"/>
      <c r="CS94" s="70">
        <f t="shared" si="66"/>
        <v>46507</v>
      </c>
      <c r="CT94" s="70">
        <f t="shared" si="44"/>
        <v>1528</v>
      </c>
      <c r="CU94" s="71">
        <f t="shared" si="67"/>
        <v>3.2855269099275379E-2</v>
      </c>
      <c r="CV94" s="14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</row>
    <row r="95" spans="1:118" ht="15" customHeight="1" x14ac:dyDescent="0.3">
      <c r="A95" s="14" t="s">
        <v>98</v>
      </c>
      <c r="B95" s="14" t="s">
        <v>63</v>
      </c>
      <c r="C95" s="1"/>
      <c r="D95" s="1"/>
      <c r="E95" s="14"/>
      <c r="F95" s="14"/>
      <c r="G95" s="29"/>
      <c r="H95" s="29"/>
      <c r="I95" s="70">
        <f t="shared" si="45"/>
        <v>0</v>
      </c>
      <c r="J95" s="70">
        <f t="shared" si="46"/>
        <v>0</v>
      </c>
      <c r="K95" s="71" t="str">
        <f t="shared" si="47"/>
        <v/>
      </c>
      <c r="L95" s="14"/>
      <c r="M95" s="14"/>
      <c r="N95" s="14">
        <v>7326</v>
      </c>
      <c r="O95" s="14">
        <v>1325</v>
      </c>
      <c r="P95" s="29"/>
      <c r="Q95" s="29"/>
      <c r="R95" s="70">
        <f t="shared" si="48"/>
        <v>7326</v>
      </c>
      <c r="S95" s="70">
        <f t="shared" si="38"/>
        <v>1325</v>
      </c>
      <c r="T95" s="71">
        <f t="shared" si="49"/>
        <v>0.18086268086268087</v>
      </c>
      <c r="U95" s="14"/>
      <c r="V95" s="14"/>
      <c r="W95" s="29">
        <v>3828</v>
      </c>
      <c r="X95" s="29">
        <v>735</v>
      </c>
      <c r="Z95" s="14"/>
      <c r="AA95" s="70">
        <f t="shared" si="50"/>
        <v>3828</v>
      </c>
      <c r="AB95" s="70">
        <f t="shared" si="39"/>
        <v>735</v>
      </c>
      <c r="AC95" s="71">
        <f t="shared" si="51"/>
        <v>0.19200626959247649</v>
      </c>
      <c r="AD95" s="14"/>
      <c r="AE95" s="14"/>
      <c r="AF95" s="29">
        <v>4991</v>
      </c>
      <c r="AG95" s="29">
        <v>962</v>
      </c>
      <c r="AH95" s="14"/>
      <c r="AI95" s="14"/>
      <c r="AJ95" s="70">
        <f t="shared" si="52"/>
        <v>4991</v>
      </c>
      <c r="AK95" s="70">
        <f t="shared" si="40"/>
        <v>962</v>
      </c>
      <c r="AL95" s="71">
        <f t="shared" si="53"/>
        <v>0.19274694450010019</v>
      </c>
      <c r="AM95" s="14"/>
      <c r="AN95" s="14"/>
      <c r="AO95" s="29">
        <v>4875</v>
      </c>
      <c r="AP95" s="29">
        <v>872</v>
      </c>
      <c r="AQ95" s="70">
        <f t="shared" si="54"/>
        <v>4875</v>
      </c>
      <c r="AR95" s="70">
        <f t="shared" si="55"/>
        <v>872</v>
      </c>
      <c r="AS95" s="71">
        <f t="shared" si="56"/>
        <v>0.17887179487179486</v>
      </c>
      <c r="AT95" s="14"/>
      <c r="AV95" s="29">
        <v>9886</v>
      </c>
      <c r="AW95" s="29">
        <v>2019</v>
      </c>
      <c r="AY95" s="55"/>
      <c r="AZ95" s="70">
        <f t="shared" si="68"/>
        <v>9886</v>
      </c>
      <c r="BA95" s="70">
        <f t="shared" si="69"/>
        <v>2019</v>
      </c>
      <c r="BB95" s="71">
        <f t="shared" si="70"/>
        <v>0.20422820149706655</v>
      </c>
      <c r="BC95" s="14"/>
      <c r="BD95" s="14"/>
      <c r="BE95" s="29">
        <v>9152</v>
      </c>
      <c r="BF95" s="29">
        <v>1542</v>
      </c>
      <c r="BG95" s="29"/>
      <c r="BH95" s="29"/>
      <c r="BI95" s="70">
        <f t="shared" si="57"/>
        <v>9152</v>
      </c>
      <c r="BJ95" s="70">
        <f t="shared" si="58"/>
        <v>1542</v>
      </c>
      <c r="BK95" s="71">
        <f t="shared" si="59"/>
        <v>0.16848776223776224</v>
      </c>
      <c r="BL95" s="14"/>
      <c r="BM95" s="14"/>
      <c r="BN95" s="29">
        <v>12974</v>
      </c>
      <c r="BO95" s="29">
        <v>2718</v>
      </c>
      <c r="BQ95" s="29"/>
      <c r="BR95" s="70">
        <f t="shared" si="60"/>
        <v>12974</v>
      </c>
      <c r="BS95" s="70">
        <f t="shared" si="41"/>
        <v>2718</v>
      </c>
      <c r="BT95" s="71">
        <f t="shared" si="61"/>
        <v>0.20949591490673655</v>
      </c>
      <c r="BU95" s="14"/>
      <c r="BV95" s="14"/>
      <c r="BW95" s="29">
        <v>10101</v>
      </c>
      <c r="BX95" s="29">
        <v>2084</v>
      </c>
      <c r="BY95" s="29"/>
      <c r="BZ95" s="29"/>
      <c r="CA95" s="70">
        <f t="shared" si="62"/>
        <v>10101</v>
      </c>
      <c r="CB95" s="70">
        <f t="shared" si="42"/>
        <v>2084</v>
      </c>
      <c r="CC95" s="71">
        <f t="shared" si="63"/>
        <v>0.20631620631620631</v>
      </c>
      <c r="CD95" s="14"/>
      <c r="CE95" s="29"/>
      <c r="CF95" s="10">
        <v>17017</v>
      </c>
      <c r="CG95" s="10">
        <v>3688</v>
      </c>
      <c r="CI95" s="14"/>
      <c r="CJ95" s="70">
        <f t="shared" si="64"/>
        <v>17017</v>
      </c>
      <c r="CK95" s="70">
        <f t="shared" si="43"/>
        <v>3688</v>
      </c>
      <c r="CL95" s="71">
        <f t="shared" si="65"/>
        <v>0.21672445201856966</v>
      </c>
      <c r="CM95" s="29"/>
      <c r="CN95" s="14"/>
      <c r="CO95" s="10">
        <v>17511</v>
      </c>
      <c r="CP95" s="10">
        <v>3106</v>
      </c>
      <c r="CQ95" s="30"/>
      <c r="CR95" s="30"/>
      <c r="CS95" s="70">
        <f t="shared" si="66"/>
        <v>17511</v>
      </c>
      <c r="CT95" s="70">
        <f t="shared" si="44"/>
        <v>3106</v>
      </c>
      <c r="CU95" s="71">
        <f t="shared" si="67"/>
        <v>0.17737422191765176</v>
      </c>
      <c r="CV95" s="14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</row>
    <row r="96" spans="1:118" ht="15" customHeight="1" x14ac:dyDescent="0.3">
      <c r="A96" s="14" t="s">
        <v>99</v>
      </c>
      <c r="B96" s="14" t="s">
        <v>63</v>
      </c>
      <c r="C96" s="1"/>
      <c r="D96" s="1"/>
      <c r="E96" s="14"/>
      <c r="F96" s="14"/>
      <c r="G96" s="29"/>
      <c r="H96" s="29"/>
      <c r="I96" s="70">
        <f t="shared" si="45"/>
        <v>0</v>
      </c>
      <c r="J96" s="70">
        <f t="shared" si="46"/>
        <v>0</v>
      </c>
      <c r="K96" s="71" t="str">
        <f t="shared" si="47"/>
        <v/>
      </c>
      <c r="L96" s="14"/>
      <c r="M96" s="14"/>
      <c r="N96" s="14"/>
      <c r="O96" s="14"/>
      <c r="P96" s="29"/>
      <c r="Q96" s="29"/>
      <c r="R96" s="70">
        <f t="shared" si="48"/>
        <v>0</v>
      </c>
      <c r="S96" s="70">
        <f t="shared" si="38"/>
        <v>0</v>
      </c>
      <c r="T96" s="71" t="str">
        <f t="shared" si="49"/>
        <v/>
      </c>
      <c r="U96" s="14"/>
      <c r="V96" s="14"/>
      <c r="W96" s="29"/>
      <c r="X96" s="29"/>
      <c r="Z96" s="14"/>
      <c r="AA96" s="70">
        <f t="shared" si="50"/>
        <v>0</v>
      </c>
      <c r="AB96" s="70">
        <f t="shared" si="39"/>
        <v>0</v>
      </c>
      <c r="AC96" s="71" t="str">
        <f t="shared" si="51"/>
        <v/>
      </c>
      <c r="AD96" s="14"/>
      <c r="AE96" s="14"/>
      <c r="AG96" s="29"/>
      <c r="AH96" s="14"/>
      <c r="AI96" s="14"/>
      <c r="AJ96" s="70">
        <f t="shared" si="52"/>
        <v>0</v>
      </c>
      <c r="AK96" s="70">
        <f t="shared" si="40"/>
        <v>0</v>
      </c>
      <c r="AL96" s="71" t="str">
        <f t="shared" si="53"/>
        <v/>
      </c>
      <c r="AM96" s="14"/>
      <c r="AN96" s="14"/>
      <c r="AO96" s="29">
        <v>338</v>
      </c>
      <c r="AP96" s="29">
        <v>639</v>
      </c>
      <c r="AQ96" s="70">
        <f t="shared" si="54"/>
        <v>338</v>
      </c>
      <c r="AR96" s="70">
        <f t="shared" si="55"/>
        <v>639</v>
      </c>
      <c r="AS96" s="71">
        <f t="shared" si="56"/>
        <v>1.8905325443786982</v>
      </c>
      <c r="AT96" s="14"/>
      <c r="AV96" s="29">
        <v>52</v>
      </c>
      <c r="AW96" s="29">
        <v>112</v>
      </c>
      <c r="AY96" s="52"/>
      <c r="AZ96" s="70">
        <f t="shared" si="68"/>
        <v>52</v>
      </c>
      <c r="BA96" s="70">
        <f t="shared" si="69"/>
        <v>112</v>
      </c>
      <c r="BB96" s="71">
        <f t="shared" si="70"/>
        <v>2.1538461538461537</v>
      </c>
      <c r="BC96" s="14"/>
      <c r="BD96" s="14"/>
      <c r="BE96" s="29">
        <v>227</v>
      </c>
      <c r="BF96" s="29">
        <v>303</v>
      </c>
      <c r="BG96" s="29"/>
      <c r="BH96" s="29"/>
      <c r="BI96" s="70">
        <f t="shared" si="57"/>
        <v>227</v>
      </c>
      <c r="BJ96" s="70">
        <f t="shared" si="58"/>
        <v>303</v>
      </c>
      <c r="BK96" s="71">
        <f t="shared" si="59"/>
        <v>1.3348017621145374</v>
      </c>
      <c r="BL96" s="14"/>
      <c r="BM96" s="14"/>
      <c r="BN96" s="29">
        <v>10</v>
      </c>
      <c r="BO96" s="29">
        <v>4</v>
      </c>
      <c r="BQ96" s="29"/>
      <c r="BR96" s="70">
        <f t="shared" si="60"/>
        <v>10</v>
      </c>
      <c r="BS96" s="70">
        <f t="shared" si="41"/>
        <v>4</v>
      </c>
      <c r="BT96" s="71">
        <f t="shared" si="61"/>
        <v>0.4</v>
      </c>
      <c r="BU96" s="14"/>
      <c r="BV96" s="14"/>
      <c r="BW96" s="29"/>
      <c r="BX96" s="29"/>
      <c r="BY96" s="29"/>
      <c r="BZ96" s="29"/>
      <c r="CA96" s="70">
        <f t="shared" si="62"/>
        <v>0</v>
      </c>
      <c r="CB96" s="70">
        <f t="shared" si="42"/>
        <v>0</v>
      </c>
      <c r="CC96" s="71" t="str">
        <f t="shared" si="63"/>
        <v/>
      </c>
      <c r="CD96" s="14"/>
      <c r="CE96" s="29"/>
      <c r="CF96" s="10">
        <v>26</v>
      </c>
      <c r="CG96" s="10">
        <v>8</v>
      </c>
      <c r="CI96" s="14"/>
      <c r="CJ96" s="70">
        <f t="shared" si="64"/>
        <v>26</v>
      </c>
      <c r="CK96" s="70">
        <f t="shared" si="43"/>
        <v>8</v>
      </c>
      <c r="CL96" s="71">
        <f t="shared" si="65"/>
        <v>0.30769230769230771</v>
      </c>
      <c r="CM96" s="29"/>
      <c r="CN96" s="14"/>
      <c r="CO96" s="10"/>
      <c r="CP96" s="10"/>
      <c r="CQ96" s="30"/>
      <c r="CR96" s="30"/>
      <c r="CS96" s="70">
        <f t="shared" si="66"/>
        <v>0</v>
      </c>
      <c r="CT96" s="70">
        <f t="shared" si="44"/>
        <v>0</v>
      </c>
      <c r="CU96" s="71" t="str">
        <f t="shared" si="67"/>
        <v/>
      </c>
      <c r="CV96" s="14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</row>
    <row r="97" spans="1:118" ht="15" customHeight="1" x14ac:dyDescent="0.3">
      <c r="A97" s="14" t="s">
        <v>183</v>
      </c>
      <c r="B97" s="14" t="s">
        <v>63</v>
      </c>
      <c r="C97" s="1"/>
      <c r="D97" s="1"/>
      <c r="E97" s="14"/>
      <c r="F97" s="14"/>
      <c r="G97" s="29"/>
      <c r="H97" s="29"/>
      <c r="I97" s="70">
        <f t="shared" si="45"/>
        <v>0</v>
      </c>
      <c r="J97" s="70">
        <f t="shared" si="46"/>
        <v>0</v>
      </c>
      <c r="K97" s="71" t="str">
        <f t="shared" si="47"/>
        <v/>
      </c>
      <c r="L97" s="14"/>
      <c r="M97" s="14"/>
      <c r="N97" s="14"/>
      <c r="O97" s="14"/>
      <c r="P97" s="29"/>
      <c r="Q97" s="29"/>
      <c r="R97" s="70">
        <f t="shared" si="48"/>
        <v>0</v>
      </c>
      <c r="S97" s="70">
        <f t="shared" si="38"/>
        <v>0</v>
      </c>
      <c r="T97" s="71" t="str">
        <f t="shared" si="49"/>
        <v/>
      </c>
      <c r="U97" s="14"/>
      <c r="V97" s="14"/>
      <c r="W97" s="29">
        <v>1202</v>
      </c>
      <c r="X97" s="29">
        <v>297</v>
      </c>
      <c r="Z97" s="14"/>
      <c r="AA97" s="70">
        <f t="shared" si="50"/>
        <v>1202</v>
      </c>
      <c r="AB97" s="70">
        <f t="shared" si="39"/>
        <v>297</v>
      </c>
      <c r="AC97" s="71">
        <f t="shared" si="51"/>
        <v>0.24708818635607321</v>
      </c>
      <c r="AD97" s="14"/>
      <c r="AE97" s="14"/>
      <c r="AF97" s="29">
        <v>1196</v>
      </c>
      <c r="AG97" s="29">
        <v>367</v>
      </c>
      <c r="AH97" s="14"/>
      <c r="AI97" s="14"/>
      <c r="AJ97" s="70">
        <f t="shared" si="52"/>
        <v>1196</v>
      </c>
      <c r="AK97" s="70">
        <f t="shared" si="40"/>
        <v>367</v>
      </c>
      <c r="AL97" s="71">
        <f t="shared" si="53"/>
        <v>0.30685618729096992</v>
      </c>
      <c r="AM97" s="14"/>
      <c r="AN97" s="14"/>
      <c r="AO97" s="29"/>
      <c r="AP97" s="29"/>
      <c r="AQ97" s="70">
        <f t="shared" si="54"/>
        <v>0</v>
      </c>
      <c r="AR97" s="70">
        <f t="shared" si="55"/>
        <v>0</v>
      </c>
      <c r="AS97" s="71" t="str">
        <f t="shared" si="56"/>
        <v/>
      </c>
      <c r="AT97" s="14"/>
      <c r="AV97" s="29"/>
      <c r="AW97" s="29"/>
      <c r="AZ97" s="70">
        <f t="shared" si="68"/>
        <v>0</v>
      </c>
      <c r="BA97" s="70">
        <f t="shared" si="69"/>
        <v>0</v>
      </c>
      <c r="BB97" s="71" t="str">
        <f t="shared" si="70"/>
        <v/>
      </c>
      <c r="BC97" s="14"/>
      <c r="BD97" s="14"/>
      <c r="BE97" s="29"/>
      <c r="BF97" s="29"/>
      <c r="BG97" s="29"/>
      <c r="BH97" s="29"/>
      <c r="BI97" s="70">
        <f t="shared" si="57"/>
        <v>0</v>
      </c>
      <c r="BJ97" s="70">
        <f t="shared" si="58"/>
        <v>0</v>
      </c>
      <c r="BK97" s="71" t="str">
        <f t="shared" si="59"/>
        <v/>
      </c>
      <c r="BL97" s="14"/>
      <c r="BM97" s="14"/>
      <c r="BN97" s="29"/>
      <c r="BO97" s="29"/>
      <c r="BQ97" s="29"/>
      <c r="BR97" s="70">
        <f t="shared" si="60"/>
        <v>0</v>
      </c>
      <c r="BS97" s="70">
        <f t="shared" si="41"/>
        <v>0</v>
      </c>
      <c r="BT97" s="71" t="str">
        <f t="shared" si="61"/>
        <v/>
      </c>
      <c r="BU97" s="14"/>
      <c r="BV97" s="14"/>
      <c r="BW97" s="29"/>
      <c r="BX97" s="29"/>
      <c r="BY97" s="29"/>
      <c r="BZ97" s="29"/>
      <c r="CA97" s="70">
        <f t="shared" si="62"/>
        <v>0</v>
      </c>
      <c r="CB97" s="70">
        <f t="shared" si="42"/>
        <v>0</v>
      </c>
      <c r="CC97" s="71" t="str">
        <f t="shared" si="63"/>
        <v/>
      </c>
      <c r="CD97" s="14"/>
      <c r="CE97" s="29"/>
      <c r="CF97" s="10">
        <v>3757</v>
      </c>
      <c r="CG97" s="10">
        <v>1963</v>
      </c>
      <c r="CI97" s="14"/>
      <c r="CJ97" s="70">
        <f t="shared" si="64"/>
        <v>3757</v>
      </c>
      <c r="CK97" s="70">
        <f t="shared" si="43"/>
        <v>1963</v>
      </c>
      <c r="CL97" s="71">
        <f t="shared" si="65"/>
        <v>0.52249134948096887</v>
      </c>
      <c r="CM97" s="29"/>
      <c r="CN97" s="14"/>
      <c r="CO97" s="10">
        <v>910</v>
      </c>
      <c r="CP97" s="10">
        <v>527</v>
      </c>
      <c r="CQ97" s="30"/>
      <c r="CR97" s="30"/>
      <c r="CS97" s="70">
        <f t="shared" si="66"/>
        <v>910</v>
      </c>
      <c r="CT97" s="70">
        <f t="shared" si="44"/>
        <v>527</v>
      </c>
      <c r="CU97" s="71">
        <f t="shared" si="67"/>
        <v>0.57912087912087917</v>
      </c>
      <c r="CV97" s="14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</row>
    <row r="98" spans="1:118" ht="15" customHeight="1" x14ac:dyDescent="0.3">
      <c r="A98" s="14" t="s">
        <v>100</v>
      </c>
      <c r="B98" s="14" t="s">
        <v>63</v>
      </c>
      <c r="C98" s="1"/>
      <c r="D98" s="1"/>
      <c r="E98" s="14">
        <v>1527</v>
      </c>
      <c r="F98" s="14">
        <v>44</v>
      </c>
      <c r="G98" s="29"/>
      <c r="H98" s="29"/>
      <c r="I98" s="70">
        <f t="shared" si="45"/>
        <v>1527</v>
      </c>
      <c r="J98" s="70">
        <f t="shared" si="46"/>
        <v>44</v>
      </c>
      <c r="K98" s="71">
        <f t="shared" si="47"/>
        <v>2.8814669286182055E-2</v>
      </c>
      <c r="L98" s="14"/>
      <c r="M98" s="14"/>
      <c r="N98" s="14"/>
      <c r="O98" s="14"/>
      <c r="P98" s="29"/>
      <c r="Q98" s="29"/>
      <c r="R98" s="70">
        <f t="shared" si="48"/>
        <v>0</v>
      </c>
      <c r="S98" s="70">
        <f t="shared" si="38"/>
        <v>0</v>
      </c>
      <c r="T98" s="71" t="str">
        <f t="shared" si="49"/>
        <v/>
      </c>
      <c r="U98" s="14"/>
      <c r="V98" s="14"/>
      <c r="W98" s="29"/>
      <c r="X98" s="29"/>
      <c r="Z98" s="14"/>
      <c r="AA98" s="70">
        <f t="shared" si="50"/>
        <v>0</v>
      </c>
      <c r="AB98" s="70">
        <f t="shared" si="39"/>
        <v>0</v>
      </c>
      <c r="AC98" s="71" t="str">
        <f t="shared" si="51"/>
        <v/>
      </c>
      <c r="AD98" s="14"/>
      <c r="AE98" s="14"/>
      <c r="AG98" s="29"/>
      <c r="AH98" s="14"/>
      <c r="AI98" s="14"/>
      <c r="AJ98" s="70">
        <f t="shared" si="52"/>
        <v>0</v>
      </c>
      <c r="AK98" s="70">
        <f t="shared" si="40"/>
        <v>0</v>
      </c>
      <c r="AL98" s="71" t="str">
        <f t="shared" si="53"/>
        <v/>
      </c>
      <c r="AM98" s="14"/>
      <c r="AN98" s="14"/>
      <c r="AO98" s="29"/>
      <c r="AP98" s="29"/>
      <c r="AQ98" s="70">
        <f t="shared" si="54"/>
        <v>0</v>
      </c>
      <c r="AR98" s="70">
        <f t="shared" si="55"/>
        <v>0</v>
      </c>
      <c r="AS98" s="71" t="str">
        <f t="shared" si="56"/>
        <v/>
      </c>
      <c r="AT98" s="14"/>
      <c r="AV98" s="29"/>
      <c r="AW98" s="29"/>
      <c r="AY98" s="52"/>
      <c r="AZ98" s="70">
        <f t="shared" si="68"/>
        <v>0</v>
      </c>
      <c r="BA98" s="70">
        <f t="shared" si="69"/>
        <v>0</v>
      </c>
      <c r="BB98" s="71" t="str">
        <f t="shared" si="70"/>
        <v/>
      </c>
      <c r="BC98" s="14"/>
      <c r="BD98" s="14"/>
      <c r="BE98" s="29">
        <v>102473</v>
      </c>
      <c r="BF98" s="29">
        <v>818</v>
      </c>
      <c r="BG98" s="29"/>
      <c r="BH98" s="29"/>
      <c r="BI98" s="70">
        <f t="shared" si="57"/>
        <v>102473</v>
      </c>
      <c r="BJ98" s="70">
        <f t="shared" si="58"/>
        <v>818</v>
      </c>
      <c r="BK98" s="71">
        <f t="shared" si="59"/>
        <v>7.9825905360436412E-3</v>
      </c>
      <c r="BL98" s="14"/>
      <c r="BM98" s="14"/>
      <c r="BN98" s="29">
        <v>103532</v>
      </c>
      <c r="BO98" s="29">
        <v>1858</v>
      </c>
      <c r="BQ98" s="29"/>
      <c r="BR98" s="70">
        <f t="shared" si="60"/>
        <v>103532</v>
      </c>
      <c r="BS98" s="70">
        <f t="shared" si="41"/>
        <v>1858</v>
      </c>
      <c r="BT98" s="71">
        <f t="shared" si="61"/>
        <v>1.7946142255534522E-2</v>
      </c>
      <c r="BU98" s="14"/>
      <c r="BV98" s="14"/>
      <c r="BW98" s="29"/>
      <c r="BX98" s="29"/>
      <c r="BY98" s="29"/>
      <c r="BZ98" s="29"/>
      <c r="CA98" s="70">
        <f t="shared" si="62"/>
        <v>0</v>
      </c>
      <c r="CB98" s="70">
        <f t="shared" si="42"/>
        <v>0</v>
      </c>
      <c r="CC98" s="71" t="str">
        <f t="shared" si="63"/>
        <v/>
      </c>
      <c r="CD98" s="14"/>
      <c r="CE98" s="29"/>
      <c r="CF98" s="10"/>
      <c r="CG98" s="10"/>
      <c r="CI98" s="14"/>
      <c r="CJ98" s="70">
        <f t="shared" si="64"/>
        <v>0</v>
      </c>
      <c r="CK98" s="70">
        <f t="shared" si="43"/>
        <v>0</v>
      </c>
      <c r="CL98" s="71" t="str">
        <f t="shared" si="65"/>
        <v/>
      </c>
      <c r="CM98" s="29"/>
      <c r="CN98" s="14"/>
      <c r="CO98" s="10"/>
      <c r="CP98" s="10"/>
      <c r="CQ98" s="30"/>
      <c r="CR98" s="30"/>
      <c r="CS98" s="70">
        <f t="shared" si="66"/>
        <v>0</v>
      </c>
      <c r="CT98" s="70">
        <f t="shared" si="44"/>
        <v>0</v>
      </c>
      <c r="CU98" s="71" t="str">
        <f t="shared" si="67"/>
        <v/>
      </c>
      <c r="CV98" s="14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</row>
    <row r="99" spans="1:118" ht="15" customHeight="1" x14ac:dyDescent="0.3">
      <c r="A99" s="14" t="s">
        <v>113</v>
      </c>
      <c r="B99" s="14"/>
      <c r="C99" s="1"/>
      <c r="D99" s="1"/>
      <c r="E99" s="14"/>
      <c r="F99" s="14"/>
      <c r="G99" s="29"/>
      <c r="H99" s="29"/>
      <c r="I99" s="70">
        <f t="shared" si="45"/>
        <v>0</v>
      </c>
      <c r="J99" s="70">
        <f t="shared" si="46"/>
        <v>0</v>
      </c>
      <c r="K99" s="71" t="str">
        <f t="shared" si="47"/>
        <v/>
      </c>
      <c r="L99" s="14"/>
      <c r="M99" s="14"/>
      <c r="N99" s="14">
        <v>6045</v>
      </c>
      <c r="O99" s="14">
        <v>126</v>
      </c>
      <c r="P99" s="29"/>
      <c r="Q99" s="29"/>
      <c r="R99" s="70">
        <f t="shared" si="48"/>
        <v>6045</v>
      </c>
      <c r="S99" s="70">
        <f t="shared" si="38"/>
        <v>126</v>
      </c>
      <c r="T99" s="71">
        <f t="shared" si="49"/>
        <v>2.0843672456575684E-2</v>
      </c>
      <c r="U99" s="14"/>
      <c r="V99" s="14"/>
      <c r="W99" s="29"/>
      <c r="X99" s="29"/>
      <c r="Z99" s="14"/>
      <c r="AA99" s="70">
        <f t="shared" si="50"/>
        <v>0</v>
      </c>
      <c r="AB99" s="70">
        <f t="shared" si="39"/>
        <v>0</v>
      </c>
      <c r="AC99" s="71" t="str">
        <f t="shared" si="51"/>
        <v/>
      </c>
      <c r="AD99" s="14"/>
      <c r="AE99" s="14"/>
      <c r="AG99" s="29"/>
      <c r="AH99" s="14"/>
      <c r="AI99" s="14"/>
      <c r="AJ99" s="70">
        <f t="shared" si="52"/>
        <v>0</v>
      </c>
      <c r="AK99" s="70">
        <f t="shared" si="40"/>
        <v>0</v>
      </c>
      <c r="AL99" s="71" t="str">
        <f t="shared" si="53"/>
        <v/>
      </c>
      <c r="AM99" s="14"/>
      <c r="AN99" s="14"/>
      <c r="AO99" s="29"/>
      <c r="AP99" s="29"/>
      <c r="AQ99" s="70">
        <f t="shared" si="54"/>
        <v>0</v>
      </c>
      <c r="AR99" s="70">
        <f t="shared" si="55"/>
        <v>0</v>
      </c>
      <c r="AS99" s="71" t="str">
        <f t="shared" si="56"/>
        <v/>
      </c>
      <c r="AT99" s="14"/>
      <c r="AV99" s="29"/>
      <c r="AW99" s="29"/>
      <c r="AY99" s="52"/>
      <c r="AZ99" s="70">
        <f t="shared" si="68"/>
        <v>0</v>
      </c>
      <c r="BA99" s="70">
        <f t="shared" si="69"/>
        <v>0</v>
      </c>
      <c r="BB99" s="71" t="str">
        <f t="shared" si="70"/>
        <v/>
      </c>
      <c r="BC99" s="14"/>
      <c r="BD99" s="14"/>
      <c r="BE99" s="29"/>
      <c r="BF99" s="29"/>
      <c r="BG99" s="29"/>
      <c r="BH99" s="29"/>
      <c r="BI99" s="70">
        <f t="shared" si="57"/>
        <v>0</v>
      </c>
      <c r="BJ99" s="70">
        <f t="shared" si="58"/>
        <v>0</v>
      </c>
      <c r="BK99" s="71" t="str">
        <f t="shared" si="59"/>
        <v/>
      </c>
      <c r="BL99" s="14"/>
      <c r="BM99" s="14"/>
      <c r="BN99" s="29"/>
      <c r="BO99" s="29"/>
      <c r="BQ99" s="29"/>
      <c r="BR99" s="70">
        <f t="shared" si="60"/>
        <v>0</v>
      </c>
      <c r="BS99" s="70">
        <f t="shared" si="41"/>
        <v>0</v>
      </c>
      <c r="BT99" s="71" t="str">
        <f t="shared" si="61"/>
        <v/>
      </c>
      <c r="BU99" s="14"/>
      <c r="BV99" s="14"/>
      <c r="BW99" s="29"/>
      <c r="BX99" s="29"/>
      <c r="BY99" s="29"/>
      <c r="BZ99" s="29"/>
      <c r="CA99" s="70">
        <f t="shared" si="62"/>
        <v>0</v>
      </c>
      <c r="CB99" s="70">
        <f t="shared" si="42"/>
        <v>0</v>
      </c>
      <c r="CC99" s="71" t="str">
        <f t="shared" si="63"/>
        <v/>
      </c>
      <c r="CD99" s="14"/>
      <c r="CE99" s="29"/>
      <c r="CF99" s="10"/>
      <c r="CG99" s="10"/>
      <c r="CI99" s="14"/>
      <c r="CJ99" s="70">
        <f t="shared" si="64"/>
        <v>0</v>
      </c>
      <c r="CK99" s="70">
        <f t="shared" si="43"/>
        <v>0</v>
      </c>
      <c r="CL99" s="71" t="str">
        <f t="shared" si="65"/>
        <v/>
      </c>
      <c r="CM99" s="29"/>
      <c r="CN99" s="14"/>
      <c r="CO99" s="10"/>
      <c r="CP99" s="10"/>
      <c r="CQ99" s="30"/>
      <c r="CR99" s="30"/>
      <c r="CS99" s="70">
        <f t="shared" si="66"/>
        <v>0</v>
      </c>
      <c r="CT99" s="70">
        <f t="shared" si="44"/>
        <v>0</v>
      </c>
      <c r="CU99" s="71" t="str">
        <f t="shared" si="67"/>
        <v/>
      </c>
      <c r="CV99" s="14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</row>
    <row r="100" spans="1:118" ht="15" customHeight="1" x14ac:dyDescent="0.3">
      <c r="A100" s="14" t="s">
        <v>40</v>
      </c>
      <c r="B100" s="14" t="s">
        <v>63</v>
      </c>
      <c r="C100" s="1"/>
      <c r="D100" s="1"/>
      <c r="E100" s="14"/>
      <c r="F100" s="14"/>
      <c r="G100" s="29"/>
      <c r="H100" s="29"/>
      <c r="I100" s="70">
        <f t="shared" si="45"/>
        <v>0</v>
      </c>
      <c r="J100" s="70">
        <f t="shared" si="46"/>
        <v>0</v>
      </c>
      <c r="K100" s="71" t="str">
        <f t="shared" si="47"/>
        <v/>
      </c>
      <c r="L100" s="14"/>
      <c r="M100" s="14"/>
      <c r="N100" s="14">
        <v>1682447</v>
      </c>
      <c r="O100" s="14">
        <v>122522</v>
      </c>
      <c r="P100" s="29"/>
      <c r="Q100" s="29"/>
      <c r="R100" s="70">
        <f t="shared" si="48"/>
        <v>1682447</v>
      </c>
      <c r="S100" s="70">
        <f t="shared" si="38"/>
        <v>122522</v>
      </c>
      <c r="T100" s="71">
        <f t="shared" si="49"/>
        <v>7.2823690731416799E-2</v>
      </c>
      <c r="U100" s="14"/>
      <c r="V100" s="14"/>
      <c r="W100" s="29">
        <v>1835918</v>
      </c>
      <c r="X100" s="29">
        <v>140367</v>
      </c>
      <c r="Z100" s="14"/>
      <c r="AA100" s="70">
        <f t="shared" si="50"/>
        <v>1835918</v>
      </c>
      <c r="AB100" s="70">
        <f t="shared" si="39"/>
        <v>140367</v>
      </c>
      <c r="AC100" s="71">
        <f t="shared" si="51"/>
        <v>7.6456029081908891E-2</v>
      </c>
      <c r="AD100" s="14"/>
      <c r="AE100" s="14"/>
      <c r="AF100" s="29">
        <v>2031997</v>
      </c>
      <c r="AG100" s="29">
        <v>157667</v>
      </c>
      <c r="AH100" s="14"/>
      <c r="AI100" s="14"/>
      <c r="AJ100" s="70">
        <f t="shared" si="52"/>
        <v>2031997</v>
      </c>
      <c r="AK100" s="70">
        <f t="shared" si="40"/>
        <v>157667</v>
      </c>
      <c r="AL100" s="71">
        <f t="shared" si="53"/>
        <v>7.7592142114383048E-2</v>
      </c>
      <c r="AM100" s="14"/>
      <c r="AN100" s="14"/>
      <c r="AO100" s="29">
        <v>1508201</v>
      </c>
      <c r="AP100" s="29">
        <v>136040</v>
      </c>
      <c r="AQ100" s="70">
        <f t="shared" si="54"/>
        <v>1508201</v>
      </c>
      <c r="AR100" s="70">
        <f t="shared" si="55"/>
        <v>136040</v>
      </c>
      <c r="AS100" s="71">
        <f t="shared" si="56"/>
        <v>9.0200178888622931E-2</v>
      </c>
      <c r="AT100" s="14"/>
      <c r="AV100" s="29">
        <v>1742786</v>
      </c>
      <c r="AW100" s="29">
        <v>212205</v>
      </c>
      <c r="AY100" s="55"/>
      <c r="AZ100" s="70">
        <f t="shared" si="68"/>
        <v>1742786</v>
      </c>
      <c r="BA100" s="70">
        <f t="shared" si="69"/>
        <v>212205</v>
      </c>
      <c r="BB100" s="71">
        <f t="shared" si="70"/>
        <v>0.12176193749548138</v>
      </c>
      <c r="BC100" s="14"/>
      <c r="BD100" s="14"/>
      <c r="BE100" s="29">
        <v>1729143</v>
      </c>
      <c r="BF100" s="29">
        <v>169968</v>
      </c>
      <c r="BG100" s="29"/>
      <c r="BH100" s="29"/>
      <c r="BI100" s="70">
        <f t="shared" si="57"/>
        <v>1729143</v>
      </c>
      <c r="BJ100" s="70">
        <f t="shared" si="58"/>
        <v>169968</v>
      </c>
      <c r="BK100" s="71">
        <f t="shared" si="59"/>
        <v>9.8296092341697588E-2</v>
      </c>
      <c r="BL100" s="14"/>
      <c r="BM100" s="14"/>
      <c r="BN100" s="29">
        <v>2019030</v>
      </c>
      <c r="BO100" s="29">
        <v>200308</v>
      </c>
      <c r="BQ100" s="29"/>
      <c r="BR100" s="70">
        <f t="shared" si="60"/>
        <v>2019030</v>
      </c>
      <c r="BS100" s="70">
        <f t="shared" si="41"/>
        <v>200308</v>
      </c>
      <c r="BT100" s="71">
        <f t="shared" si="61"/>
        <v>9.9210016691183386E-2</v>
      </c>
      <c r="BU100" s="14"/>
      <c r="BV100" s="14"/>
      <c r="BW100" s="29">
        <v>555238</v>
      </c>
      <c r="BX100" s="29">
        <v>237107</v>
      </c>
      <c r="BY100" s="29"/>
      <c r="BZ100" s="29"/>
      <c r="CA100" s="70">
        <f t="shared" si="62"/>
        <v>555238</v>
      </c>
      <c r="CB100" s="70">
        <f t="shared" si="42"/>
        <v>237107</v>
      </c>
      <c r="CC100" s="71">
        <f t="shared" si="63"/>
        <v>0.42703669417439011</v>
      </c>
      <c r="CD100" s="14"/>
      <c r="CE100" s="29"/>
      <c r="CF100" s="10">
        <v>2550340</v>
      </c>
      <c r="CG100" s="10">
        <v>270294</v>
      </c>
      <c r="CI100" s="14"/>
      <c r="CJ100" s="70">
        <f t="shared" si="64"/>
        <v>2550340</v>
      </c>
      <c r="CK100" s="70">
        <f t="shared" si="43"/>
        <v>270294</v>
      </c>
      <c r="CL100" s="71">
        <f t="shared" si="65"/>
        <v>0.10598351592336708</v>
      </c>
      <c r="CM100" s="29"/>
      <c r="CN100" s="14"/>
      <c r="CO100" s="10">
        <v>3260595</v>
      </c>
      <c r="CP100" s="10">
        <v>352806</v>
      </c>
      <c r="CQ100" s="30"/>
      <c r="CR100" s="30"/>
      <c r="CS100" s="70">
        <f t="shared" si="66"/>
        <v>3260595</v>
      </c>
      <c r="CT100" s="70">
        <f t="shared" si="44"/>
        <v>352806</v>
      </c>
      <c r="CU100" s="71">
        <f t="shared" si="67"/>
        <v>0.10820295068844797</v>
      </c>
      <c r="CV100" s="14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</row>
    <row r="101" spans="1:118" ht="15" customHeight="1" x14ac:dyDescent="0.3">
      <c r="A101" s="14" t="s">
        <v>102</v>
      </c>
      <c r="B101" s="14" t="s">
        <v>63</v>
      </c>
      <c r="C101" s="1"/>
      <c r="D101" s="1"/>
      <c r="E101" s="14"/>
      <c r="F101" s="14"/>
      <c r="G101" s="29"/>
      <c r="H101" s="29"/>
      <c r="I101" s="70">
        <f t="shared" si="45"/>
        <v>0</v>
      </c>
      <c r="J101" s="70">
        <f t="shared" si="46"/>
        <v>0</v>
      </c>
      <c r="K101" s="71" t="str">
        <f t="shared" si="47"/>
        <v/>
      </c>
      <c r="L101" s="14"/>
      <c r="M101" s="14"/>
      <c r="N101" s="14"/>
      <c r="O101" s="14"/>
      <c r="P101" s="29"/>
      <c r="Q101" s="29"/>
      <c r="R101" s="70">
        <f t="shared" si="48"/>
        <v>0</v>
      </c>
      <c r="S101" s="70">
        <f t="shared" si="38"/>
        <v>0</v>
      </c>
      <c r="T101" s="71" t="str">
        <f t="shared" si="49"/>
        <v/>
      </c>
      <c r="U101" s="14"/>
      <c r="V101" s="14"/>
      <c r="W101" s="29"/>
      <c r="X101" s="29"/>
      <c r="Z101" s="14"/>
      <c r="AA101" s="70">
        <f t="shared" si="50"/>
        <v>0</v>
      </c>
      <c r="AB101" s="70">
        <f t="shared" si="39"/>
        <v>0</v>
      </c>
      <c r="AC101" s="71" t="str">
        <f t="shared" si="51"/>
        <v/>
      </c>
      <c r="AD101" s="14"/>
      <c r="AE101" s="14"/>
      <c r="AG101" s="29"/>
      <c r="AH101" s="14"/>
      <c r="AI101" s="14"/>
      <c r="AJ101" s="70">
        <f t="shared" si="52"/>
        <v>0</v>
      </c>
      <c r="AK101" s="70">
        <f t="shared" si="40"/>
        <v>0</v>
      </c>
      <c r="AL101" s="71" t="str">
        <f t="shared" si="53"/>
        <v/>
      </c>
      <c r="AM101" s="14"/>
      <c r="AN101" s="14"/>
      <c r="AO101" s="29">
        <v>132509</v>
      </c>
      <c r="AP101" s="29">
        <v>5467</v>
      </c>
      <c r="AQ101" s="70">
        <f t="shared" si="54"/>
        <v>132509</v>
      </c>
      <c r="AR101" s="70">
        <f t="shared" si="55"/>
        <v>5467</v>
      </c>
      <c r="AS101" s="71">
        <f t="shared" si="56"/>
        <v>4.1257574957172721E-2</v>
      </c>
      <c r="AT101" s="14"/>
      <c r="AV101" s="29">
        <v>106463</v>
      </c>
      <c r="AW101" s="29">
        <v>4001</v>
      </c>
      <c r="AY101" s="55"/>
      <c r="AZ101" s="70">
        <f t="shared" si="68"/>
        <v>106463</v>
      </c>
      <c r="BA101" s="70">
        <f t="shared" si="69"/>
        <v>4001</v>
      </c>
      <c r="BB101" s="71">
        <f t="shared" si="70"/>
        <v>3.7581131472906079E-2</v>
      </c>
      <c r="BC101" s="14"/>
      <c r="BD101" s="14"/>
      <c r="BE101" s="29">
        <v>85813</v>
      </c>
      <c r="BF101" s="29">
        <v>2576</v>
      </c>
      <c r="BG101" s="29"/>
      <c r="BH101" s="29"/>
      <c r="BI101" s="70">
        <f t="shared" si="57"/>
        <v>85813</v>
      </c>
      <c r="BJ101" s="70">
        <f t="shared" si="58"/>
        <v>2576</v>
      </c>
      <c r="BK101" s="71">
        <f t="shared" si="59"/>
        <v>3.0018761726078799E-2</v>
      </c>
      <c r="BL101" s="14"/>
      <c r="BM101" s="14"/>
      <c r="BN101" s="29">
        <v>386985</v>
      </c>
      <c r="BO101" s="29">
        <v>13577</v>
      </c>
      <c r="BQ101" s="29"/>
      <c r="BR101" s="70">
        <f t="shared" si="60"/>
        <v>386985</v>
      </c>
      <c r="BS101" s="70">
        <f t="shared" si="41"/>
        <v>13577</v>
      </c>
      <c r="BT101" s="71">
        <f t="shared" si="61"/>
        <v>3.5084047185291421E-2</v>
      </c>
      <c r="BU101" s="14"/>
      <c r="BV101" s="14"/>
      <c r="BW101" s="29">
        <v>428311</v>
      </c>
      <c r="BX101" s="29">
        <v>14912</v>
      </c>
      <c r="BY101" s="29"/>
      <c r="BZ101" s="29"/>
      <c r="CA101" s="70">
        <f t="shared" si="62"/>
        <v>428311</v>
      </c>
      <c r="CB101" s="70">
        <f t="shared" si="42"/>
        <v>14912</v>
      </c>
      <c r="CC101" s="71">
        <f t="shared" si="63"/>
        <v>3.4815823081826056E-2</v>
      </c>
      <c r="CD101" s="14"/>
      <c r="CE101" s="29"/>
      <c r="CF101" s="10">
        <v>286806</v>
      </c>
      <c r="CG101" s="10">
        <v>9522</v>
      </c>
      <c r="CI101" s="14"/>
      <c r="CJ101" s="70">
        <f t="shared" si="64"/>
        <v>286806</v>
      </c>
      <c r="CK101" s="70">
        <f t="shared" si="43"/>
        <v>9522</v>
      </c>
      <c r="CL101" s="71">
        <f t="shared" si="65"/>
        <v>3.320014225643815E-2</v>
      </c>
      <c r="CM101" s="29"/>
      <c r="CN101" s="14"/>
      <c r="CO101" s="10">
        <v>136825</v>
      </c>
      <c r="CP101" s="10">
        <v>6422</v>
      </c>
      <c r="CQ101" s="30"/>
      <c r="CR101" s="30"/>
      <c r="CS101" s="70">
        <f t="shared" si="66"/>
        <v>136825</v>
      </c>
      <c r="CT101" s="70">
        <f t="shared" si="44"/>
        <v>6422</v>
      </c>
      <c r="CU101" s="71">
        <f t="shared" si="67"/>
        <v>4.6935866983372924E-2</v>
      </c>
      <c r="CV101" s="14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</row>
    <row r="102" spans="1:118" ht="15" customHeight="1" x14ac:dyDescent="0.3">
      <c r="A102" s="46" t="s">
        <v>42</v>
      </c>
      <c r="B102" s="14" t="s">
        <v>63</v>
      </c>
      <c r="C102" s="1"/>
      <c r="D102" s="1"/>
      <c r="E102" s="14"/>
      <c r="F102" s="14"/>
      <c r="G102" s="29"/>
      <c r="H102" s="29"/>
      <c r="I102" s="70">
        <f t="shared" si="45"/>
        <v>0</v>
      </c>
      <c r="J102" s="70">
        <f t="shared" si="46"/>
        <v>0</v>
      </c>
      <c r="K102" s="71" t="str">
        <f t="shared" si="47"/>
        <v/>
      </c>
      <c r="L102" s="14"/>
      <c r="M102" s="14"/>
      <c r="N102" s="14">
        <v>1245</v>
      </c>
      <c r="O102" s="14">
        <v>1175</v>
      </c>
      <c r="P102" s="29"/>
      <c r="Q102" s="29"/>
      <c r="R102" s="70">
        <f t="shared" si="48"/>
        <v>1245</v>
      </c>
      <c r="S102" s="70">
        <f t="shared" si="38"/>
        <v>1175</v>
      </c>
      <c r="T102" s="71">
        <f t="shared" si="49"/>
        <v>0.94377510040160639</v>
      </c>
      <c r="U102" s="14"/>
      <c r="V102" s="14"/>
      <c r="W102" s="29">
        <v>2405</v>
      </c>
      <c r="X102" s="29">
        <v>2092</v>
      </c>
      <c r="Z102" s="14"/>
      <c r="AA102" s="70">
        <f t="shared" si="50"/>
        <v>2405</v>
      </c>
      <c r="AB102" s="70">
        <f t="shared" si="39"/>
        <v>2092</v>
      </c>
      <c r="AC102" s="71">
        <f t="shared" si="51"/>
        <v>0.8698544698544699</v>
      </c>
      <c r="AD102" s="14"/>
      <c r="AE102" s="14"/>
      <c r="AF102" s="29">
        <v>2014</v>
      </c>
      <c r="AG102" s="29">
        <v>2133</v>
      </c>
      <c r="AH102" s="14"/>
      <c r="AI102" s="14"/>
      <c r="AJ102" s="70">
        <f t="shared" si="52"/>
        <v>2014</v>
      </c>
      <c r="AK102" s="70">
        <f t="shared" si="40"/>
        <v>2133</v>
      </c>
      <c r="AL102" s="71">
        <f t="shared" si="53"/>
        <v>1.0590863952333665</v>
      </c>
      <c r="AM102" s="14"/>
      <c r="AN102" s="14"/>
      <c r="AO102" s="29">
        <v>3984</v>
      </c>
      <c r="AP102" s="29">
        <v>5137</v>
      </c>
      <c r="AQ102" s="70">
        <f t="shared" si="54"/>
        <v>3984</v>
      </c>
      <c r="AR102" s="70">
        <f t="shared" si="55"/>
        <v>5137</v>
      </c>
      <c r="AS102" s="71">
        <f t="shared" si="56"/>
        <v>1.2894076305220883</v>
      </c>
      <c r="AT102" s="14"/>
      <c r="AV102" s="29">
        <v>2821</v>
      </c>
      <c r="AW102" s="29">
        <v>4092</v>
      </c>
      <c r="AY102" s="55"/>
      <c r="AZ102" s="70">
        <f t="shared" si="68"/>
        <v>2821</v>
      </c>
      <c r="BA102" s="70">
        <f t="shared" si="69"/>
        <v>4092</v>
      </c>
      <c r="BB102" s="71">
        <f t="shared" si="70"/>
        <v>1.4505494505494505</v>
      </c>
      <c r="BC102" s="14"/>
      <c r="BD102" s="14"/>
      <c r="BE102" s="29">
        <v>2015</v>
      </c>
      <c r="BF102" s="29">
        <v>2512</v>
      </c>
      <c r="BG102" s="29"/>
      <c r="BH102" s="29"/>
      <c r="BI102" s="70">
        <f t="shared" si="57"/>
        <v>2015</v>
      </c>
      <c r="BJ102" s="70">
        <f t="shared" si="58"/>
        <v>2512</v>
      </c>
      <c r="BK102" s="71">
        <f t="shared" si="59"/>
        <v>1.2466501240694789</v>
      </c>
      <c r="BL102" s="14"/>
      <c r="BM102" s="14"/>
      <c r="BN102" s="2">
        <v>1424</v>
      </c>
      <c r="BO102" s="29">
        <v>1506</v>
      </c>
      <c r="BQ102" s="29"/>
      <c r="BR102" s="70">
        <f t="shared" si="60"/>
        <v>1424</v>
      </c>
      <c r="BS102" s="70">
        <f t="shared" si="41"/>
        <v>1506</v>
      </c>
      <c r="BT102" s="71">
        <f t="shared" si="61"/>
        <v>1.0575842696629214</v>
      </c>
      <c r="BU102" s="14"/>
      <c r="BV102" s="14"/>
      <c r="BW102" s="2">
        <v>11420</v>
      </c>
      <c r="BX102" s="2">
        <v>7180</v>
      </c>
      <c r="BY102" s="29"/>
      <c r="BZ102" s="29"/>
      <c r="CA102" s="70">
        <f t="shared" si="62"/>
        <v>11420</v>
      </c>
      <c r="CB102" s="70">
        <f t="shared" si="42"/>
        <v>7180</v>
      </c>
      <c r="CC102" s="71">
        <f t="shared" si="63"/>
        <v>0.62872154115586687</v>
      </c>
      <c r="CD102" s="14"/>
      <c r="CE102" s="29"/>
      <c r="CF102" s="10">
        <v>3588</v>
      </c>
      <c r="CG102" s="10">
        <v>3476</v>
      </c>
      <c r="CI102" s="14"/>
      <c r="CJ102" s="70">
        <f t="shared" si="64"/>
        <v>3588</v>
      </c>
      <c r="CK102" s="70">
        <f t="shared" si="43"/>
        <v>3476</v>
      </c>
      <c r="CL102" s="71">
        <f t="shared" si="65"/>
        <v>0.96878483835005569</v>
      </c>
      <c r="CM102" s="29"/>
      <c r="CN102" s="14"/>
      <c r="CO102" s="10">
        <v>1365</v>
      </c>
      <c r="CP102" s="10">
        <v>1379</v>
      </c>
      <c r="CQ102" s="30"/>
      <c r="CR102" s="30"/>
      <c r="CS102" s="70">
        <f t="shared" si="66"/>
        <v>1365</v>
      </c>
      <c r="CT102" s="70">
        <f t="shared" si="44"/>
        <v>1379</v>
      </c>
      <c r="CU102" s="71">
        <f t="shared" si="67"/>
        <v>1.0102564102564102</v>
      </c>
      <c r="CV102" s="14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</row>
    <row r="103" spans="1:118" ht="15" customHeight="1" x14ac:dyDescent="0.3">
      <c r="A103" s="46" t="s">
        <v>103</v>
      </c>
      <c r="B103" s="14" t="s">
        <v>63</v>
      </c>
      <c r="C103" s="1"/>
      <c r="D103" s="1"/>
      <c r="E103" s="14"/>
      <c r="F103" s="14"/>
      <c r="G103" s="29"/>
      <c r="H103" s="29"/>
      <c r="I103" s="70">
        <f t="shared" si="45"/>
        <v>0</v>
      </c>
      <c r="J103" s="70">
        <f t="shared" si="46"/>
        <v>0</v>
      </c>
      <c r="K103" s="71" t="str">
        <f t="shared" si="47"/>
        <v/>
      </c>
      <c r="L103" s="14"/>
      <c r="M103" s="14"/>
      <c r="N103" s="14"/>
      <c r="O103" s="14"/>
      <c r="P103" s="29"/>
      <c r="Q103" s="29"/>
      <c r="R103" s="70">
        <f t="shared" si="48"/>
        <v>0</v>
      </c>
      <c r="S103" s="70">
        <f t="shared" si="38"/>
        <v>0</v>
      </c>
      <c r="T103" s="71" t="str">
        <f t="shared" si="49"/>
        <v/>
      </c>
      <c r="U103" s="14"/>
      <c r="V103" s="14"/>
      <c r="W103" s="29"/>
      <c r="X103" s="29"/>
      <c r="Z103" s="14"/>
      <c r="AA103" s="70">
        <f t="shared" si="50"/>
        <v>0</v>
      </c>
      <c r="AB103" s="70">
        <f t="shared" si="39"/>
        <v>0</v>
      </c>
      <c r="AC103" s="71" t="str">
        <f t="shared" si="51"/>
        <v/>
      </c>
      <c r="AD103" s="14"/>
      <c r="AE103" s="14"/>
      <c r="AG103" s="29"/>
      <c r="AH103" s="14"/>
      <c r="AI103" s="14"/>
      <c r="AJ103" s="70">
        <f t="shared" si="52"/>
        <v>0</v>
      </c>
      <c r="AK103" s="70">
        <f t="shared" si="40"/>
        <v>0</v>
      </c>
      <c r="AL103" s="71" t="str">
        <f t="shared" si="53"/>
        <v/>
      </c>
      <c r="AM103" s="14"/>
      <c r="AN103" s="14"/>
      <c r="AO103" s="29">
        <v>66319</v>
      </c>
      <c r="AP103" s="29">
        <v>1130</v>
      </c>
      <c r="AQ103" s="70">
        <f t="shared" si="54"/>
        <v>66319</v>
      </c>
      <c r="AR103" s="70">
        <f t="shared" si="55"/>
        <v>1130</v>
      </c>
      <c r="AS103" s="71">
        <f t="shared" si="56"/>
        <v>1.7038857642606191E-2</v>
      </c>
      <c r="AT103" s="14"/>
      <c r="AV103" s="29">
        <v>5044</v>
      </c>
      <c r="AW103" s="29">
        <v>2749</v>
      </c>
      <c r="AY103" s="55"/>
      <c r="AZ103" s="70">
        <f t="shared" si="68"/>
        <v>5044</v>
      </c>
      <c r="BA103" s="70">
        <f t="shared" si="69"/>
        <v>2749</v>
      </c>
      <c r="BB103" s="71">
        <f t="shared" si="70"/>
        <v>0.54500396510705784</v>
      </c>
      <c r="BC103" s="14"/>
      <c r="BD103" s="14"/>
      <c r="BE103" s="29">
        <v>3679</v>
      </c>
      <c r="BF103" s="29">
        <v>1745</v>
      </c>
      <c r="BG103" s="29"/>
      <c r="BH103" s="29"/>
      <c r="BI103" s="70">
        <f t="shared" si="57"/>
        <v>3679</v>
      </c>
      <c r="BJ103" s="70">
        <f t="shared" si="58"/>
        <v>1745</v>
      </c>
      <c r="BK103" s="71">
        <f t="shared" si="59"/>
        <v>0.47431367219353088</v>
      </c>
      <c r="BL103" s="14"/>
      <c r="BM103" s="14"/>
      <c r="BN103" s="29"/>
      <c r="BO103" s="29"/>
      <c r="BQ103" s="29"/>
      <c r="BR103" s="70">
        <f t="shared" si="60"/>
        <v>0</v>
      </c>
      <c r="BS103" s="70">
        <f t="shared" si="41"/>
        <v>0</v>
      </c>
      <c r="BT103" s="71" t="str">
        <f t="shared" si="61"/>
        <v/>
      </c>
      <c r="BU103" s="14"/>
      <c r="BV103" s="14"/>
      <c r="BW103" s="29">
        <v>27183</v>
      </c>
      <c r="BX103" s="29">
        <v>12656</v>
      </c>
      <c r="BY103" s="29"/>
      <c r="BZ103" s="29"/>
      <c r="CA103" s="70">
        <f t="shared" si="62"/>
        <v>27183</v>
      </c>
      <c r="CB103" s="70">
        <f t="shared" si="42"/>
        <v>12656</v>
      </c>
      <c r="CC103" s="71">
        <f t="shared" si="63"/>
        <v>0.46558510833977118</v>
      </c>
      <c r="CD103" s="14"/>
      <c r="CE103" s="29"/>
      <c r="CF103" s="10">
        <v>8372</v>
      </c>
      <c r="CG103" s="10">
        <v>2387</v>
      </c>
      <c r="CI103" s="14"/>
      <c r="CJ103" s="70">
        <f t="shared" si="64"/>
        <v>8372</v>
      </c>
      <c r="CK103" s="70">
        <f t="shared" si="43"/>
        <v>2387</v>
      </c>
      <c r="CL103" s="71">
        <f t="shared" si="65"/>
        <v>0.28511705685618727</v>
      </c>
      <c r="CM103" s="29"/>
      <c r="CN103" s="14"/>
      <c r="CO103" s="10">
        <v>26091</v>
      </c>
      <c r="CP103" s="10">
        <v>10547</v>
      </c>
      <c r="CQ103" s="30"/>
      <c r="CR103" s="30"/>
      <c r="CS103" s="70">
        <f t="shared" si="66"/>
        <v>26091</v>
      </c>
      <c r="CT103" s="70">
        <f t="shared" si="44"/>
        <v>10547</v>
      </c>
      <c r="CU103" s="71">
        <f t="shared" si="67"/>
        <v>0.40423900962017556</v>
      </c>
      <c r="CV103" s="14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</row>
    <row r="104" spans="1:118" ht="15" customHeight="1" x14ac:dyDescent="0.3">
      <c r="A104" s="46" t="s">
        <v>104</v>
      </c>
      <c r="B104" s="14" t="s">
        <v>63</v>
      </c>
      <c r="C104" s="1"/>
      <c r="D104" s="1"/>
      <c r="E104" s="14"/>
      <c r="F104" s="14"/>
      <c r="G104" s="29"/>
      <c r="H104" s="29"/>
      <c r="I104" s="70">
        <f t="shared" si="45"/>
        <v>0</v>
      </c>
      <c r="J104" s="70">
        <f t="shared" si="46"/>
        <v>0</v>
      </c>
      <c r="K104" s="71" t="str">
        <f t="shared" si="47"/>
        <v/>
      </c>
      <c r="L104" s="14"/>
      <c r="M104" s="14"/>
      <c r="N104" s="14"/>
      <c r="O104" s="14"/>
      <c r="P104" s="29"/>
      <c r="Q104" s="29"/>
      <c r="R104" s="70">
        <f t="shared" si="48"/>
        <v>0</v>
      </c>
      <c r="S104" s="70">
        <f t="shared" si="38"/>
        <v>0</v>
      </c>
      <c r="T104" s="71" t="str">
        <f t="shared" si="49"/>
        <v/>
      </c>
      <c r="U104" s="14"/>
      <c r="V104" s="14"/>
      <c r="W104" s="29">
        <v>11667</v>
      </c>
      <c r="X104" s="29">
        <v>1666</v>
      </c>
      <c r="Z104" s="14"/>
      <c r="AA104" s="70">
        <f t="shared" si="50"/>
        <v>11667</v>
      </c>
      <c r="AB104" s="70">
        <f t="shared" si="39"/>
        <v>1666</v>
      </c>
      <c r="AC104" s="71">
        <f t="shared" si="51"/>
        <v>0.14279592011656811</v>
      </c>
      <c r="AD104" s="14"/>
      <c r="AE104" s="14"/>
      <c r="AF104" s="29">
        <v>14118</v>
      </c>
      <c r="AG104" s="29">
        <v>2497</v>
      </c>
      <c r="AH104" s="14"/>
      <c r="AI104" s="14"/>
      <c r="AJ104" s="70">
        <f t="shared" si="52"/>
        <v>14118</v>
      </c>
      <c r="AK104" s="70">
        <f t="shared" si="40"/>
        <v>2497</v>
      </c>
      <c r="AL104" s="71">
        <f t="shared" si="53"/>
        <v>0.17686641167304151</v>
      </c>
      <c r="AM104" s="14"/>
      <c r="AN104" s="14"/>
      <c r="AO104" s="29">
        <v>7566</v>
      </c>
      <c r="AP104" s="29">
        <v>2122</v>
      </c>
      <c r="AQ104" s="70">
        <f t="shared" si="54"/>
        <v>7566</v>
      </c>
      <c r="AR104" s="70">
        <f t="shared" si="55"/>
        <v>2122</v>
      </c>
      <c r="AS104" s="71">
        <f t="shared" si="56"/>
        <v>0.28046523922812583</v>
      </c>
      <c r="AT104" s="14"/>
      <c r="AV104" s="29"/>
      <c r="AW104" s="29"/>
      <c r="AY104" s="55"/>
      <c r="AZ104" s="70">
        <f t="shared" si="68"/>
        <v>0</v>
      </c>
      <c r="BA104" s="70">
        <f t="shared" si="69"/>
        <v>0</v>
      </c>
      <c r="BB104" s="71" t="str">
        <f t="shared" si="70"/>
        <v/>
      </c>
      <c r="BC104" s="14"/>
      <c r="BD104" s="14"/>
      <c r="BE104" s="29">
        <v>33572</v>
      </c>
      <c r="BF104" s="29">
        <v>7496</v>
      </c>
      <c r="BG104" s="29"/>
      <c r="BH104" s="29"/>
      <c r="BI104" s="70">
        <f t="shared" si="57"/>
        <v>33572</v>
      </c>
      <c r="BJ104" s="70">
        <f t="shared" si="58"/>
        <v>7496</v>
      </c>
      <c r="BK104" s="71">
        <f t="shared" si="59"/>
        <v>0.22328130585011319</v>
      </c>
      <c r="BL104" s="14"/>
      <c r="BM104" s="14"/>
      <c r="BN104" s="29">
        <v>33820</v>
      </c>
      <c r="BO104" s="29">
        <v>9777</v>
      </c>
      <c r="BQ104" s="29"/>
      <c r="BR104" s="70">
        <f t="shared" si="60"/>
        <v>33820</v>
      </c>
      <c r="BS104" s="70">
        <f t="shared" si="41"/>
        <v>9777</v>
      </c>
      <c r="BT104" s="71">
        <f t="shared" si="61"/>
        <v>0.28908929627439384</v>
      </c>
      <c r="BU104" s="14"/>
      <c r="BV104" s="14"/>
      <c r="BW104" s="29">
        <v>36868</v>
      </c>
      <c r="BX104" s="29">
        <v>7896</v>
      </c>
      <c r="BY104" s="29"/>
      <c r="BZ104" s="29"/>
      <c r="CA104" s="70">
        <f t="shared" si="62"/>
        <v>36868</v>
      </c>
      <c r="CB104" s="70">
        <f t="shared" si="42"/>
        <v>7896</v>
      </c>
      <c r="CC104" s="71">
        <f t="shared" si="63"/>
        <v>0.2141694694586091</v>
      </c>
      <c r="CD104" s="14"/>
      <c r="CE104" s="29"/>
      <c r="CF104" s="10">
        <v>43342</v>
      </c>
      <c r="CG104" s="10">
        <v>9093</v>
      </c>
      <c r="CI104" s="14"/>
      <c r="CJ104" s="70">
        <f t="shared" si="64"/>
        <v>43342</v>
      </c>
      <c r="CK104" s="70">
        <f t="shared" si="43"/>
        <v>9093</v>
      </c>
      <c r="CL104" s="71">
        <f t="shared" si="65"/>
        <v>0.20979650223801394</v>
      </c>
      <c r="CM104" s="29"/>
      <c r="CN104" s="14"/>
      <c r="CO104" s="10">
        <v>23478</v>
      </c>
      <c r="CP104" s="10">
        <v>4695</v>
      </c>
      <c r="CQ104" s="30"/>
      <c r="CR104" s="30"/>
      <c r="CS104" s="70">
        <f t="shared" si="66"/>
        <v>23478</v>
      </c>
      <c r="CT104" s="70">
        <f t="shared" si="44"/>
        <v>4695</v>
      </c>
      <c r="CU104" s="71">
        <f t="shared" si="67"/>
        <v>0.19997444416049068</v>
      </c>
      <c r="CV104" s="14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</row>
    <row r="105" spans="1:118" ht="15" customHeight="1" x14ac:dyDescent="0.3">
      <c r="A105" s="46" t="s">
        <v>41</v>
      </c>
      <c r="B105" s="14" t="s">
        <v>63</v>
      </c>
      <c r="C105" s="1"/>
      <c r="D105" s="1"/>
      <c r="E105" s="14"/>
      <c r="F105" s="14"/>
      <c r="G105" s="29"/>
      <c r="H105" s="29"/>
      <c r="I105" s="70">
        <f t="shared" si="45"/>
        <v>0</v>
      </c>
      <c r="J105" s="70">
        <f t="shared" si="46"/>
        <v>0</v>
      </c>
      <c r="K105" s="71" t="str">
        <f t="shared" si="47"/>
        <v/>
      </c>
      <c r="L105" s="14"/>
      <c r="M105" s="14"/>
      <c r="N105" s="14">
        <v>17383</v>
      </c>
      <c r="O105" s="14">
        <v>4175</v>
      </c>
      <c r="P105" s="29"/>
      <c r="Q105" s="29"/>
      <c r="R105" s="70">
        <f t="shared" si="48"/>
        <v>17383</v>
      </c>
      <c r="S105" s="70">
        <f t="shared" si="38"/>
        <v>4175</v>
      </c>
      <c r="T105" s="71">
        <f t="shared" si="49"/>
        <v>0.24017718460564919</v>
      </c>
      <c r="U105" s="14"/>
      <c r="V105" s="14"/>
      <c r="W105" s="29">
        <v>9418</v>
      </c>
      <c r="X105" s="29">
        <v>2628</v>
      </c>
      <c r="Z105" s="14"/>
      <c r="AA105" s="70">
        <f t="shared" si="50"/>
        <v>9418</v>
      </c>
      <c r="AB105" s="70">
        <f t="shared" si="39"/>
        <v>2628</v>
      </c>
      <c r="AC105" s="71">
        <f t="shared" si="51"/>
        <v>0.27904013590995963</v>
      </c>
      <c r="AD105" s="14"/>
      <c r="AE105" s="14"/>
      <c r="AF105" s="2">
        <v>6324</v>
      </c>
      <c r="AG105" s="29">
        <v>2070</v>
      </c>
      <c r="AH105" s="14"/>
      <c r="AI105" s="14"/>
      <c r="AJ105" s="70">
        <f t="shared" si="52"/>
        <v>6324</v>
      </c>
      <c r="AK105" s="70">
        <f t="shared" si="40"/>
        <v>2070</v>
      </c>
      <c r="AL105" s="71">
        <f t="shared" si="53"/>
        <v>0.32732447817836813</v>
      </c>
      <c r="AM105" s="14"/>
      <c r="AN105" s="14"/>
      <c r="AO105" s="29">
        <v>9431</v>
      </c>
      <c r="AP105" s="29">
        <v>2911</v>
      </c>
      <c r="AQ105" s="70">
        <f t="shared" si="54"/>
        <v>9431</v>
      </c>
      <c r="AR105" s="70">
        <f t="shared" si="55"/>
        <v>2911</v>
      </c>
      <c r="AS105" s="71">
        <f t="shared" si="56"/>
        <v>0.30866292015692925</v>
      </c>
      <c r="AT105" s="14"/>
      <c r="AV105" s="29">
        <v>11888</v>
      </c>
      <c r="AW105" s="43">
        <v>3683</v>
      </c>
      <c r="AY105" s="44"/>
      <c r="AZ105" s="70">
        <f t="shared" si="68"/>
        <v>11888</v>
      </c>
      <c r="BA105" s="70">
        <f t="shared" si="69"/>
        <v>3683</v>
      </c>
      <c r="BB105" s="71">
        <f t="shared" si="70"/>
        <v>0.30980820995962316</v>
      </c>
      <c r="BC105" s="14"/>
      <c r="BD105" s="14"/>
      <c r="BE105" s="29">
        <v>15646</v>
      </c>
      <c r="BF105" s="29">
        <v>4924</v>
      </c>
      <c r="BG105" s="29"/>
      <c r="BH105" s="29"/>
      <c r="BI105" s="70">
        <f t="shared" si="57"/>
        <v>15646</v>
      </c>
      <c r="BJ105" s="70">
        <f t="shared" si="58"/>
        <v>4924</v>
      </c>
      <c r="BK105" s="71">
        <f t="shared" si="59"/>
        <v>0.31471302569346798</v>
      </c>
      <c r="BL105" s="14"/>
      <c r="BM105" s="14"/>
      <c r="BN105" s="29">
        <v>80093</v>
      </c>
      <c r="BO105" s="29">
        <v>21320</v>
      </c>
      <c r="BQ105" s="29"/>
      <c r="BR105" s="70">
        <f t="shared" si="60"/>
        <v>80093</v>
      </c>
      <c r="BS105" s="70">
        <f t="shared" si="41"/>
        <v>21320</v>
      </c>
      <c r="BT105" s="71">
        <f t="shared" si="61"/>
        <v>0.26619055348157766</v>
      </c>
      <c r="BU105" s="14"/>
      <c r="BV105" s="14"/>
      <c r="BW105" s="29">
        <v>46273</v>
      </c>
      <c r="BX105" s="29">
        <v>13074</v>
      </c>
      <c r="BY105" s="29"/>
      <c r="BZ105" s="29"/>
      <c r="CA105" s="70">
        <f t="shared" si="62"/>
        <v>46273</v>
      </c>
      <c r="CB105" s="70">
        <f t="shared" si="42"/>
        <v>13074</v>
      </c>
      <c r="CC105" s="71">
        <f t="shared" si="63"/>
        <v>0.28254057441704666</v>
      </c>
      <c r="CD105" s="14"/>
      <c r="CE105" s="29"/>
      <c r="CF105" s="10">
        <v>26182</v>
      </c>
      <c r="CG105" s="10">
        <v>4453</v>
      </c>
      <c r="CI105" s="14"/>
      <c r="CJ105" s="70">
        <f t="shared" si="64"/>
        <v>26182</v>
      </c>
      <c r="CK105" s="70">
        <f t="shared" si="43"/>
        <v>4453</v>
      </c>
      <c r="CL105" s="71">
        <f t="shared" si="65"/>
        <v>0.17007868000916659</v>
      </c>
      <c r="CM105" s="29"/>
      <c r="CN105" s="14"/>
      <c r="CO105" s="10">
        <v>46384</v>
      </c>
      <c r="CP105" s="10">
        <v>8811</v>
      </c>
      <c r="CQ105" s="30"/>
      <c r="CR105" s="30"/>
      <c r="CS105" s="70">
        <f t="shared" si="66"/>
        <v>46384</v>
      </c>
      <c r="CT105" s="70">
        <f t="shared" si="44"/>
        <v>8811</v>
      </c>
      <c r="CU105" s="71">
        <f t="shared" si="67"/>
        <v>0.18995774404967231</v>
      </c>
      <c r="CV105" s="14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</row>
    <row r="106" spans="1:118" ht="15" customHeight="1" x14ac:dyDescent="0.3">
      <c r="A106" s="46" t="s">
        <v>247</v>
      </c>
      <c r="B106" s="14"/>
      <c r="C106" s="1"/>
      <c r="D106" s="1"/>
      <c r="E106" s="14">
        <v>1185769</v>
      </c>
      <c r="F106" s="14">
        <v>65521</v>
      </c>
      <c r="G106" s="29"/>
      <c r="H106" s="29"/>
      <c r="I106" s="70">
        <f t="shared" si="45"/>
        <v>1185769</v>
      </c>
      <c r="J106" s="70">
        <f t="shared" si="46"/>
        <v>65521</v>
      </c>
      <c r="K106" s="71">
        <f t="shared" si="47"/>
        <v>5.5256124928211144E-2</v>
      </c>
      <c r="L106" s="14"/>
      <c r="M106" s="14"/>
      <c r="N106" s="14"/>
      <c r="O106" s="14"/>
      <c r="P106" s="29"/>
      <c r="Q106" s="29"/>
      <c r="R106" s="70">
        <f t="shared" si="48"/>
        <v>0</v>
      </c>
      <c r="S106" s="70">
        <f t="shared" si="38"/>
        <v>0</v>
      </c>
      <c r="T106" s="71" t="str">
        <f t="shared" si="49"/>
        <v/>
      </c>
      <c r="U106" s="14"/>
      <c r="V106" s="14"/>
      <c r="W106" s="29"/>
      <c r="X106" s="29"/>
      <c r="Z106" s="14"/>
      <c r="AA106" s="70">
        <f t="shared" si="50"/>
        <v>0</v>
      </c>
      <c r="AB106" s="70">
        <f t="shared" si="39"/>
        <v>0</v>
      </c>
      <c r="AC106" s="71" t="str">
        <f t="shared" si="51"/>
        <v/>
      </c>
      <c r="AD106" s="14"/>
      <c r="AE106" s="14"/>
      <c r="AG106" s="29"/>
      <c r="AH106" s="14"/>
      <c r="AI106" s="14"/>
      <c r="AJ106" s="70">
        <f t="shared" si="52"/>
        <v>0</v>
      </c>
      <c r="AK106" s="70">
        <f t="shared" si="40"/>
        <v>0</v>
      </c>
      <c r="AL106" s="71" t="str">
        <f t="shared" si="53"/>
        <v/>
      </c>
      <c r="AM106" s="14"/>
      <c r="AN106" s="14"/>
      <c r="AO106" s="29"/>
      <c r="AP106" s="29"/>
      <c r="AQ106" s="70">
        <f t="shared" si="54"/>
        <v>0</v>
      </c>
      <c r="AR106" s="70">
        <f t="shared" si="55"/>
        <v>0</v>
      </c>
      <c r="AS106" s="71" t="str">
        <f t="shared" si="56"/>
        <v/>
      </c>
      <c r="AT106" s="14"/>
      <c r="AV106" s="29"/>
      <c r="AW106" s="43"/>
      <c r="AY106" s="44"/>
      <c r="AZ106" s="70">
        <f t="shared" si="68"/>
        <v>0</v>
      </c>
      <c r="BA106" s="70">
        <f t="shared" si="69"/>
        <v>0</v>
      </c>
      <c r="BB106" s="71" t="str">
        <f t="shared" si="70"/>
        <v/>
      </c>
      <c r="BC106" s="14"/>
      <c r="BD106" s="14"/>
      <c r="BE106" s="29"/>
      <c r="BF106" s="29"/>
      <c r="BG106" s="29"/>
      <c r="BH106" s="29"/>
      <c r="BI106" s="70">
        <f t="shared" si="57"/>
        <v>0</v>
      </c>
      <c r="BJ106" s="70">
        <f t="shared" si="58"/>
        <v>0</v>
      </c>
      <c r="BK106" s="71" t="str">
        <f t="shared" si="59"/>
        <v/>
      </c>
      <c r="BL106" s="14"/>
      <c r="BM106" s="14"/>
      <c r="BN106" s="29"/>
      <c r="BO106" s="29"/>
      <c r="BQ106" s="29"/>
      <c r="BR106" s="70">
        <f t="shared" si="60"/>
        <v>0</v>
      </c>
      <c r="BS106" s="70">
        <f t="shared" si="41"/>
        <v>0</v>
      </c>
      <c r="BT106" s="71" t="str">
        <f t="shared" si="61"/>
        <v/>
      </c>
      <c r="BU106" s="14"/>
      <c r="BV106" s="14"/>
      <c r="BW106" s="29"/>
      <c r="BX106" s="29"/>
      <c r="BY106" s="29"/>
      <c r="BZ106" s="29"/>
      <c r="CA106" s="70">
        <f t="shared" si="62"/>
        <v>0</v>
      </c>
      <c r="CB106" s="70">
        <f t="shared" si="42"/>
        <v>0</v>
      </c>
      <c r="CC106" s="71" t="str">
        <f t="shared" si="63"/>
        <v/>
      </c>
      <c r="CD106" s="14"/>
      <c r="CE106" s="29"/>
      <c r="CF106" s="10"/>
      <c r="CG106" s="10"/>
      <c r="CI106" s="14"/>
      <c r="CJ106" s="70">
        <f t="shared" si="64"/>
        <v>0</v>
      </c>
      <c r="CK106" s="70">
        <f t="shared" si="43"/>
        <v>0</v>
      </c>
      <c r="CL106" s="71" t="str">
        <f t="shared" si="65"/>
        <v/>
      </c>
      <c r="CM106" s="29"/>
      <c r="CN106" s="14"/>
      <c r="CO106" s="10"/>
      <c r="CP106" s="10"/>
      <c r="CQ106" s="30"/>
      <c r="CR106" s="30"/>
      <c r="CS106" s="70">
        <f t="shared" si="66"/>
        <v>0</v>
      </c>
      <c r="CT106" s="70">
        <f t="shared" si="44"/>
        <v>0</v>
      </c>
      <c r="CU106" s="71" t="str">
        <f t="shared" si="67"/>
        <v/>
      </c>
      <c r="CV106" s="14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</row>
    <row r="107" spans="1:118" ht="15" customHeight="1" x14ac:dyDescent="0.3">
      <c r="A107" s="46" t="s">
        <v>248</v>
      </c>
      <c r="B107" s="14"/>
      <c r="C107" s="1"/>
      <c r="D107" s="1"/>
      <c r="E107" s="14">
        <v>1436</v>
      </c>
      <c r="F107" s="14">
        <v>997</v>
      </c>
      <c r="G107" s="29"/>
      <c r="H107" s="29"/>
      <c r="I107" s="70">
        <f t="shared" si="45"/>
        <v>1436</v>
      </c>
      <c r="J107" s="70">
        <f t="shared" si="46"/>
        <v>997</v>
      </c>
      <c r="K107" s="71">
        <f t="shared" si="47"/>
        <v>0.69428969359331472</v>
      </c>
      <c r="L107" s="14"/>
      <c r="M107" s="14"/>
      <c r="N107" s="14"/>
      <c r="O107" s="14"/>
      <c r="P107" s="29"/>
      <c r="Q107" s="29"/>
      <c r="R107" s="70">
        <f t="shared" si="48"/>
        <v>0</v>
      </c>
      <c r="S107" s="70">
        <f t="shared" si="38"/>
        <v>0</v>
      </c>
      <c r="T107" s="71" t="str">
        <f t="shared" si="49"/>
        <v/>
      </c>
      <c r="U107" s="14"/>
      <c r="V107" s="14"/>
      <c r="W107" s="29"/>
      <c r="X107" s="29"/>
      <c r="Z107" s="14"/>
      <c r="AA107" s="70">
        <f t="shared" si="50"/>
        <v>0</v>
      </c>
      <c r="AB107" s="70">
        <f t="shared" si="39"/>
        <v>0</v>
      </c>
      <c r="AC107" s="71" t="str">
        <f t="shared" si="51"/>
        <v/>
      </c>
      <c r="AD107" s="14"/>
      <c r="AE107" s="14"/>
      <c r="AG107" s="29"/>
      <c r="AH107" s="14"/>
      <c r="AI107" s="14"/>
      <c r="AJ107" s="70">
        <f t="shared" si="52"/>
        <v>0</v>
      </c>
      <c r="AK107" s="70">
        <f t="shared" si="40"/>
        <v>0</v>
      </c>
      <c r="AL107" s="71" t="str">
        <f t="shared" si="53"/>
        <v/>
      </c>
      <c r="AM107" s="14"/>
      <c r="AN107" s="14"/>
      <c r="AO107" s="29"/>
      <c r="AP107" s="29"/>
      <c r="AQ107" s="70">
        <f t="shared" si="54"/>
        <v>0</v>
      </c>
      <c r="AR107" s="70">
        <f t="shared" si="55"/>
        <v>0</v>
      </c>
      <c r="AS107" s="71" t="str">
        <f t="shared" si="56"/>
        <v/>
      </c>
      <c r="AT107" s="14"/>
      <c r="AV107" s="29"/>
      <c r="AW107" s="43"/>
      <c r="AY107" s="44"/>
      <c r="AZ107" s="70">
        <f t="shared" si="68"/>
        <v>0</v>
      </c>
      <c r="BA107" s="70">
        <f t="shared" si="69"/>
        <v>0</v>
      </c>
      <c r="BB107" s="71" t="str">
        <f t="shared" si="70"/>
        <v/>
      </c>
      <c r="BC107" s="14"/>
      <c r="BD107" s="14"/>
      <c r="BE107" s="29"/>
      <c r="BF107" s="29"/>
      <c r="BG107" s="29"/>
      <c r="BH107" s="29"/>
      <c r="BI107" s="70">
        <f t="shared" si="57"/>
        <v>0</v>
      </c>
      <c r="BJ107" s="70">
        <f t="shared" si="58"/>
        <v>0</v>
      </c>
      <c r="BK107" s="71" t="str">
        <f t="shared" si="59"/>
        <v/>
      </c>
      <c r="BL107" s="14"/>
      <c r="BM107" s="14"/>
      <c r="BN107" s="29"/>
      <c r="BO107" s="29"/>
      <c r="BQ107" s="29"/>
      <c r="BR107" s="70">
        <f t="shared" si="60"/>
        <v>0</v>
      </c>
      <c r="BS107" s="70">
        <f t="shared" si="41"/>
        <v>0</v>
      </c>
      <c r="BT107" s="71" t="str">
        <f t="shared" si="61"/>
        <v/>
      </c>
      <c r="BU107" s="14"/>
      <c r="BV107" s="14"/>
      <c r="BW107" s="29"/>
      <c r="BX107" s="29"/>
      <c r="BY107" s="29"/>
      <c r="BZ107" s="29"/>
      <c r="CA107" s="70">
        <f t="shared" si="62"/>
        <v>0</v>
      </c>
      <c r="CB107" s="70">
        <f t="shared" si="42"/>
        <v>0</v>
      </c>
      <c r="CC107" s="71" t="str">
        <f t="shared" si="63"/>
        <v/>
      </c>
      <c r="CD107" s="14"/>
      <c r="CE107" s="29"/>
      <c r="CF107" s="10"/>
      <c r="CG107" s="10"/>
      <c r="CI107" s="14"/>
      <c r="CJ107" s="70">
        <f t="shared" si="64"/>
        <v>0</v>
      </c>
      <c r="CK107" s="70">
        <f t="shared" si="43"/>
        <v>0</v>
      </c>
      <c r="CL107" s="71" t="str">
        <f t="shared" si="65"/>
        <v/>
      </c>
      <c r="CM107" s="29"/>
      <c r="CN107" s="14"/>
      <c r="CO107" s="10"/>
      <c r="CP107" s="10"/>
      <c r="CQ107" s="30"/>
      <c r="CR107" s="30"/>
      <c r="CS107" s="70">
        <f t="shared" si="66"/>
        <v>0</v>
      </c>
      <c r="CT107" s="70">
        <f t="shared" si="44"/>
        <v>0</v>
      </c>
      <c r="CU107" s="71" t="str">
        <f t="shared" si="67"/>
        <v/>
      </c>
      <c r="CV107" s="14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</row>
    <row r="108" spans="1:118" ht="15" customHeight="1" x14ac:dyDescent="0.3">
      <c r="A108" s="46" t="s">
        <v>249</v>
      </c>
      <c r="B108" s="14"/>
      <c r="C108" s="1"/>
      <c r="D108" s="1"/>
      <c r="E108" s="14">
        <v>8723</v>
      </c>
      <c r="F108" s="14">
        <v>2990</v>
      </c>
      <c r="G108" s="29"/>
      <c r="H108" s="29"/>
      <c r="I108" s="70">
        <f t="shared" si="45"/>
        <v>8723</v>
      </c>
      <c r="J108" s="70">
        <f t="shared" si="46"/>
        <v>2990</v>
      </c>
      <c r="K108" s="71">
        <f t="shared" si="47"/>
        <v>0.34277198211624443</v>
      </c>
      <c r="L108" s="14"/>
      <c r="M108" s="14"/>
      <c r="N108" s="14"/>
      <c r="O108" s="14"/>
      <c r="P108" s="29"/>
      <c r="Q108" s="29"/>
      <c r="R108" s="70">
        <f t="shared" si="48"/>
        <v>0</v>
      </c>
      <c r="S108" s="70">
        <f t="shared" si="38"/>
        <v>0</v>
      </c>
      <c r="T108" s="71" t="str">
        <f t="shared" si="49"/>
        <v/>
      </c>
      <c r="U108" s="14"/>
      <c r="V108" s="14"/>
      <c r="W108" s="29"/>
      <c r="X108" s="29"/>
      <c r="Z108" s="14"/>
      <c r="AA108" s="70">
        <f t="shared" si="50"/>
        <v>0</v>
      </c>
      <c r="AB108" s="70">
        <f t="shared" si="39"/>
        <v>0</v>
      </c>
      <c r="AC108" s="71" t="str">
        <f t="shared" si="51"/>
        <v/>
      </c>
      <c r="AD108" s="14"/>
      <c r="AE108" s="14"/>
      <c r="AG108" s="29"/>
      <c r="AH108" s="14"/>
      <c r="AI108" s="14"/>
      <c r="AJ108" s="70">
        <f t="shared" si="52"/>
        <v>0</v>
      </c>
      <c r="AK108" s="70">
        <f t="shared" si="40"/>
        <v>0</v>
      </c>
      <c r="AL108" s="71" t="str">
        <f t="shared" si="53"/>
        <v/>
      </c>
      <c r="AM108" s="14"/>
      <c r="AN108" s="14"/>
      <c r="AO108" s="29"/>
      <c r="AP108" s="29"/>
      <c r="AQ108" s="70">
        <f t="shared" si="54"/>
        <v>0</v>
      </c>
      <c r="AR108" s="70">
        <f t="shared" si="55"/>
        <v>0</v>
      </c>
      <c r="AS108" s="71" t="str">
        <f t="shared" si="56"/>
        <v/>
      </c>
      <c r="AT108" s="14"/>
      <c r="AV108" s="29"/>
      <c r="AW108" s="43"/>
      <c r="AY108" s="44"/>
      <c r="AZ108" s="70">
        <f t="shared" si="68"/>
        <v>0</v>
      </c>
      <c r="BA108" s="70">
        <f t="shared" si="69"/>
        <v>0</v>
      </c>
      <c r="BB108" s="71" t="str">
        <f t="shared" si="70"/>
        <v/>
      </c>
      <c r="BC108" s="14"/>
      <c r="BD108" s="14"/>
      <c r="BE108" s="29"/>
      <c r="BF108" s="29"/>
      <c r="BG108" s="29"/>
      <c r="BH108" s="29"/>
      <c r="BI108" s="70">
        <f t="shared" si="57"/>
        <v>0</v>
      </c>
      <c r="BJ108" s="70">
        <f t="shared" si="58"/>
        <v>0</v>
      </c>
      <c r="BK108" s="71" t="str">
        <f t="shared" si="59"/>
        <v/>
      </c>
      <c r="BL108" s="14"/>
      <c r="BM108" s="14"/>
      <c r="BN108" s="29"/>
      <c r="BO108" s="29"/>
      <c r="BQ108" s="29"/>
      <c r="BR108" s="70">
        <f t="shared" si="60"/>
        <v>0</v>
      </c>
      <c r="BS108" s="70">
        <f t="shared" si="41"/>
        <v>0</v>
      </c>
      <c r="BT108" s="71" t="str">
        <f t="shared" si="61"/>
        <v/>
      </c>
      <c r="BU108" s="14"/>
      <c r="BV108" s="14"/>
      <c r="BW108" s="29"/>
      <c r="BX108" s="29"/>
      <c r="BY108" s="29"/>
      <c r="BZ108" s="29"/>
      <c r="CA108" s="70">
        <f t="shared" si="62"/>
        <v>0</v>
      </c>
      <c r="CB108" s="70">
        <f t="shared" si="42"/>
        <v>0</v>
      </c>
      <c r="CC108" s="71" t="str">
        <f t="shared" si="63"/>
        <v/>
      </c>
      <c r="CD108" s="14"/>
      <c r="CE108" s="29"/>
      <c r="CF108" s="10"/>
      <c r="CG108" s="10"/>
      <c r="CI108" s="14"/>
      <c r="CJ108" s="70">
        <f t="shared" si="64"/>
        <v>0</v>
      </c>
      <c r="CK108" s="70">
        <f t="shared" si="43"/>
        <v>0</v>
      </c>
      <c r="CL108" s="71" t="str">
        <f t="shared" si="65"/>
        <v/>
      </c>
      <c r="CM108" s="29"/>
      <c r="CN108" s="14"/>
      <c r="CO108" s="10"/>
      <c r="CP108" s="10"/>
      <c r="CQ108" s="30"/>
      <c r="CR108" s="30"/>
      <c r="CS108" s="70">
        <f t="shared" si="66"/>
        <v>0</v>
      </c>
      <c r="CT108" s="70">
        <f t="shared" si="44"/>
        <v>0</v>
      </c>
      <c r="CU108" s="71" t="str">
        <f t="shared" si="67"/>
        <v/>
      </c>
      <c r="CV108" s="14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</row>
    <row r="109" spans="1:118" ht="15" customHeight="1" x14ac:dyDescent="0.3">
      <c r="A109" s="46" t="s">
        <v>105</v>
      </c>
      <c r="B109" s="14" t="s">
        <v>63</v>
      </c>
      <c r="C109" s="1"/>
      <c r="D109" s="1"/>
      <c r="E109" s="14"/>
      <c r="F109" s="14"/>
      <c r="G109" s="29"/>
      <c r="H109" s="29"/>
      <c r="I109" s="70">
        <f t="shared" si="45"/>
        <v>0</v>
      </c>
      <c r="J109" s="70">
        <f t="shared" si="46"/>
        <v>0</v>
      </c>
      <c r="K109" s="71" t="str">
        <f t="shared" si="47"/>
        <v/>
      </c>
      <c r="L109" s="14"/>
      <c r="M109" s="14"/>
      <c r="N109" s="14">
        <v>54113</v>
      </c>
      <c r="O109" s="14">
        <v>3120</v>
      </c>
      <c r="P109" s="29"/>
      <c r="Q109" s="29"/>
      <c r="R109" s="70">
        <f t="shared" si="48"/>
        <v>54113</v>
      </c>
      <c r="S109" s="70">
        <f t="shared" si="38"/>
        <v>3120</v>
      </c>
      <c r="T109" s="71">
        <f t="shared" si="49"/>
        <v>5.7657124905290777E-2</v>
      </c>
      <c r="U109" s="14"/>
      <c r="V109" s="14"/>
      <c r="W109" s="29">
        <v>48477</v>
      </c>
      <c r="X109" s="29">
        <v>4032</v>
      </c>
      <c r="Z109" s="14"/>
      <c r="AA109" s="70">
        <f t="shared" si="50"/>
        <v>48477</v>
      </c>
      <c r="AB109" s="70">
        <f t="shared" si="39"/>
        <v>4032</v>
      </c>
      <c r="AC109" s="71">
        <f t="shared" si="51"/>
        <v>8.3173463704437151E-2</v>
      </c>
      <c r="AD109" s="14"/>
      <c r="AE109" s="14"/>
      <c r="AF109" s="29">
        <v>14495</v>
      </c>
      <c r="AG109" s="29">
        <v>1576</v>
      </c>
      <c r="AH109" s="14"/>
      <c r="AI109" s="14"/>
      <c r="AJ109" s="70">
        <f t="shared" si="52"/>
        <v>14495</v>
      </c>
      <c r="AK109" s="70">
        <f t="shared" si="40"/>
        <v>1576</v>
      </c>
      <c r="AL109" s="71">
        <f t="shared" si="53"/>
        <v>0.10872714729216972</v>
      </c>
      <c r="AM109" s="14"/>
      <c r="AN109" s="14"/>
      <c r="AO109" s="29">
        <v>79319</v>
      </c>
      <c r="AP109" s="29">
        <v>5637</v>
      </c>
      <c r="AQ109" s="70">
        <f t="shared" si="54"/>
        <v>79319</v>
      </c>
      <c r="AR109" s="70">
        <f t="shared" si="55"/>
        <v>5637</v>
      </c>
      <c r="AS109" s="71">
        <f t="shared" si="56"/>
        <v>7.106746176830267E-2</v>
      </c>
      <c r="AT109" s="14"/>
      <c r="AV109" s="29">
        <v>69855</v>
      </c>
      <c r="AW109" s="29">
        <v>4582</v>
      </c>
      <c r="AY109" s="29"/>
      <c r="AZ109" s="70">
        <f t="shared" si="68"/>
        <v>69855</v>
      </c>
      <c r="BA109" s="70">
        <f t="shared" si="69"/>
        <v>4582</v>
      </c>
      <c r="BB109" s="71">
        <f t="shared" si="70"/>
        <v>6.5593014100637032E-2</v>
      </c>
      <c r="BC109" s="14"/>
      <c r="BD109" s="14"/>
      <c r="BE109" s="29">
        <v>42991</v>
      </c>
      <c r="BF109" s="29">
        <v>2552</v>
      </c>
      <c r="BG109" s="29"/>
      <c r="BH109" s="29"/>
      <c r="BI109" s="70">
        <f t="shared" si="57"/>
        <v>42991</v>
      </c>
      <c r="BJ109" s="70">
        <f t="shared" si="58"/>
        <v>2552</v>
      </c>
      <c r="BK109" s="71">
        <f t="shared" si="59"/>
        <v>5.9361261659417089E-2</v>
      </c>
      <c r="BL109" s="14"/>
      <c r="BM109" s="14"/>
      <c r="BN109" s="29">
        <v>70037</v>
      </c>
      <c r="BO109" s="29">
        <v>4976</v>
      </c>
      <c r="BQ109" s="29"/>
      <c r="BR109" s="70">
        <f t="shared" si="60"/>
        <v>70037</v>
      </c>
      <c r="BS109" s="70">
        <f t="shared" si="41"/>
        <v>4976</v>
      </c>
      <c r="BT109" s="71">
        <f t="shared" si="61"/>
        <v>7.1048160258149265E-2</v>
      </c>
      <c r="BU109" s="14"/>
      <c r="BV109" s="14"/>
      <c r="BW109" s="29">
        <v>54990</v>
      </c>
      <c r="BX109" s="29">
        <v>4621</v>
      </c>
      <c r="BY109" s="29"/>
      <c r="BZ109" s="29"/>
      <c r="CA109" s="70">
        <f t="shared" si="62"/>
        <v>54990</v>
      </c>
      <c r="CB109" s="70">
        <f t="shared" si="42"/>
        <v>4621</v>
      </c>
      <c r="CC109" s="71">
        <f t="shared" si="63"/>
        <v>8.4033460629205303E-2</v>
      </c>
      <c r="CD109" s="14"/>
      <c r="CE109" s="29"/>
      <c r="CF109" s="10">
        <v>63011</v>
      </c>
      <c r="CG109" s="10">
        <v>4623</v>
      </c>
      <c r="CI109" s="14"/>
      <c r="CJ109" s="70">
        <f t="shared" si="64"/>
        <v>63011</v>
      </c>
      <c r="CK109" s="70">
        <f t="shared" si="43"/>
        <v>4623</v>
      </c>
      <c r="CL109" s="71">
        <f t="shared" si="65"/>
        <v>7.3368142070432144E-2</v>
      </c>
      <c r="CM109" s="29"/>
      <c r="CN109" s="14"/>
      <c r="CO109" s="10">
        <v>143390</v>
      </c>
      <c r="CP109" s="10">
        <v>8547</v>
      </c>
      <c r="CQ109" s="30"/>
      <c r="CR109" s="30"/>
      <c r="CS109" s="70">
        <f t="shared" si="66"/>
        <v>143390</v>
      </c>
      <c r="CT109" s="70">
        <f t="shared" si="44"/>
        <v>8547</v>
      </c>
      <c r="CU109" s="71">
        <f t="shared" si="67"/>
        <v>5.9606667131599136E-2</v>
      </c>
      <c r="CV109" s="14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</row>
    <row r="110" spans="1:118" ht="15" customHeight="1" x14ac:dyDescent="0.3">
      <c r="A110" s="46" t="s">
        <v>55</v>
      </c>
      <c r="B110" s="14" t="s">
        <v>63</v>
      </c>
      <c r="C110" s="1"/>
      <c r="D110" s="1"/>
      <c r="E110" s="14"/>
      <c r="F110" s="14"/>
      <c r="G110" s="29"/>
      <c r="H110" s="29"/>
      <c r="I110" s="70">
        <f t="shared" si="45"/>
        <v>0</v>
      </c>
      <c r="J110" s="70">
        <f t="shared" si="46"/>
        <v>0</v>
      </c>
      <c r="K110" s="71" t="str">
        <f t="shared" si="47"/>
        <v/>
      </c>
      <c r="L110" s="14"/>
      <c r="M110" s="14"/>
      <c r="N110" s="14">
        <v>28048</v>
      </c>
      <c r="O110" s="14">
        <v>1134</v>
      </c>
      <c r="P110" s="29"/>
      <c r="Q110" s="29"/>
      <c r="R110" s="70">
        <f t="shared" si="48"/>
        <v>28048</v>
      </c>
      <c r="S110" s="70">
        <f t="shared" si="38"/>
        <v>1134</v>
      </c>
      <c r="T110" s="71">
        <f t="shared" si="49"/>
        <v>4.0430690245293784E-2</v>
      </c>
      <c r="U110" s="14"/>
      <c r="V110" s="14"/>
      <c r="W110" s="29">
        <v>111019</v>
      </c>
      <c r="X110" s="29">
        <v>517</v>
      </c>
      <c r="Z110" s="14"/>
      <c r="AA110" s="70">
        <f t="shared" si="50"/>
        <v>111019</v>
      </c>
      <c r="AB110" s="70">
        <f t="shared" si="39"/>
        <v>517</v>
      </c>
      <c r="AC110" s="71">
        <f t="shared" si="51"/>
        <v>4.6568605373854925E-3</v>
      </c>
      <c r="AD110" s="14"/>
      <c r="AE110" s="14"/>
      <c r="AF110" s="2">
        <v>124923</v>
      </c>
      <c r="AG110" s="29">
        <v>533</v>
      </c>
      <c r="AH110" s="14"/>
      <c r="AI110" s="14"/>
      <c r="AJ110" s="70">
        <f t="shared" si="52"/>
        <v>124923</v>
      </c>
      <c r="AK110" s="70">
        <f t="shared" si="40"/>
        <v>533</v>
      </c>
      <c r="AL110" s="71">
        <f t="shared" si="53"/>
        <v>4.2666282429976868E-3</v>
      </c>
      <c r="AM110" s="14"/>
      <c r="AN110" s="14"/>
      <c r="AO110" s="29">
        <v>50433</v>
      </c>
      <c r="AP110" s="29">
        <v>377</v>
      </c>
      <c r="AQ110" s="70">
        <f t="shared" si="54"/>
        <v>50433</v>
      </c>
      <c r="AR110" s="70">
        <f t="shared" si="55"/>
        <v>377</v>
      </c>
      <c r="AS110" s="71">
        <f t="shared" si="56"/>
        <v>7.4752642119247318E-3</v>
      </c>
      <c r="AT110" s="14"/>
      <c r="AV110" s="29">
        <v>47944</v>
      </c>
      <c r="AW110" s="29">
        <v>334</v>
      </c>
      <c r="AY110" s="29"/>
      <c r="AZ110" s="70">
        <f t="shared" si="68"/>
        <v>47944</v>
      </c>
      <c r="BA110" s="70">
        <f t="shared" si="69"/>
        <v>334</v>
      </c>
      <c r="BB110" s="71">
        <f t="shared" si="70"/>
        <v>6.9664608710161852E-3</v>
      </c>
      <c r="BD110" s="2"/>
      <c r="BE110" s="29">
        <v>85163</v>
      </c>
      <c r="BF110" s="29">
        <v>937</v>
      </c>
      <c r="BG110" s="29"/>
      <c r="BH110" s="29"/>
      <c r="BI110" s="70">
        <f t="shared" si="57"/>
        <v>85163</v>
      </c>
      <c r="BJ110" s="70">
        <f t="shared" si="58"/>
        <v>937</v>
      </c>
      <c r="BK110" s="71">
        <f t="shared" si="59"/>
        <v>1.1002430633021382E-2</v>
      </c>
      <c r="BL110" s="14"/>
      <c r="BM110" s="14"/>
      <c r="BN110" s="29">
        <v>49304</v>
      </c>
      <c r="BO110" s="29">
        <v>397</v>
      </c>
      <c r="BQ110" s="29"/>
      <c r="BR110" s="70">
        <f t="shared" si="60"/>
        <v>49304</v>
      </c>
      <c r="BS110" s="70">
        <f t="shared" si="41"/>
        <v>397</v>
      </c>
      <c r="BT110" s="71">
        <f t="shared" si="61"/>
        <v>8.0520850235275034E-3</v>
      </c>
      <c r="BU110" s="14"/>
      <c r="BV110" s="14"/>
      <c r="BW110" s="29">
        <v>169250</v>
      </c>
      <c r="BX110" s="29">
        <v>544</v>
      </c>
      <c r="BY110" s="29"/>
      <c r="BZ110" s="29"/>
      <c r="CA110" s="70">
        <f t="shared" si="62"/>
        <v>169250</v>
      </c>
      <c r="CB110" s="70">
        <f t="shared" si="42"/>
        <v>544</v>
      </c>
      <c r="CC110" s="71">
        <f t="shared" si="63"/>
        <v>3.2141802067946826E-3</v>
      </c>
      <c r="CD110" s="14"/>
      <c r="CE110" s="29"/>
      <c r="CF110" s="10">
        <v>95667</v>
      </c>
      <c r="CG110" s="10">
        <v>822</v>
      </c>
      <c r="CI110" s="14"/>
      <c r="CJ110" s="70">
        <f t="shared" si="64"/>
        <v>95667</v>
      </c>
      <c r="CK110" s="70">
        <f t="shared" si="43"/>
        <v>822</v>
      </c>
      <c r="CL110" s="71">
        <f t="shared" si="65"/>
        <v>8.5923045564301175E-3</v>
      </c>
      <c r="CM110" s="29"/>
      <c r="CN110" s="14"/>
      <c r="CO110" s="10">
        <v>81172</v>
      </c>
      <c r="CP110" s="10">
        <v>908</v>
      </c>
      <c r="CQ110" s="30"/>
      <c r="CR110" s="30"/>
      <c r="CS110" s="70">
        <f t="shared" si="66"/>
        <v>81172</v>
      </c>
      <c r="CT110" s="70">
        <f t="shared" si="44"/>
        <v>908</v>
      </c>
      <c r="CU110" s="71">
        <f t="shared" si="67"/>
        <v>1.1186123293746611E-2</v>
      </c>
      <c r="CV110" s="14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</row>
    <row r="111" spans="1:118" ht="15" customHeight="1" x14ac:dyDescent="0.3">
      <c r="A111" s="46" t="s">
        <v>106</v>
      </c>
      <c r="B111" s="14" t="s">
        <v>3</v>
      </c>
      <c r="C111" s="1"/>
      <c r="D111" s="1"/>
      <c r="E111" s="14">
        <v>18</v>
      </c>
      <c r="F111" s="14">
        <v>653</v>
      </c>
      <c r="G111" s="29"/>
      <c r="H111" s="29"/>
      <c r="I111" s="70">
        <f t="shared" si="45"/>
        <v>18</v>
      </c>
      <c r="J111" s="70">
        <f t="shared" si="46"/>
        <v>653</v>
      </c>
      <c r="K111" s="71">
        <f t="shared" si="47"/>
        <v>36.277777777777779</v>
      </c>
      <c r="L111" s="14"/>
      <c r="M111" s="14"/>
      <c r="N111" s="14">
        <v>111</v>
      </c>
      <c r="O111" s="14">
        <v>844</v>
      </c>
      <c r="P111" s="29"/>
      <c r="Q111" s="29"/>
      <c r="R111" s="70">
        <f t="shared" si="48"/>
        <v>111</v>
      </c>
      <c r="S111" s="70">
        <f t="shared" si="38"/>
        <v>844</v>
      </c>
      <c r="T111" s="71">
        <f t="shared" si="49"/>
        <v>7.6036036036036032</v>
      </c>
      <c r="U111" s="14"/>
      <c r="V111" s="14"/>
      <c r="W111" s="29"/>
      <c r="X111" s="29"/>
      <c r="Z111" s="18"/>
      <c r="AA111" s="70">
        <f t="shared" si="50"/>
        <v>0</v>
      </c>
      <c r="AB111" s="70">
        <f t="shared" si="39"/>
        <v>0</v>
      </c>
      <c r="AC111" s="71" t="str">
        <f t="shared" si="51"/>
        <v/>
      </c>
      <c r="AD111" s="14"/>
      <c r="AE111" s="14"/>
      <c r="AF111" s="29">
        <v>50109</v>
      </c>
      <c r="AG111" s="29">
        <v>910</v>
      </c>
      <c r="AH111" s="14"/>
      <c r="AI111" s="14"/>
      <c r="AJ111" s="70">
        <f t="shared" si="52"/>
        <v>50109</v>
      </c>
      <c r="AK111" s="70">
        <f t="shared" si="40"/>
        <v>910</v>
      </c>
      <c r="AL111" s="71">
        <f t="shared" si="53"/>
        <v>1.8160410305533937E-2</v>
      </c>
      <c r="AM111" s="14"/>
      <c r="AN111" s="14"/>
      <c r="AO111" s="29"/>
      <c r="AP111" s="29"/>
      <c r="AQ111" s="70">
        <f t="shared" si="54"/>
        <v>0</v>
      </c>
      <c r="AR111" s="70">
        <f t="shared" si="55"/>
        <v>0</v>
      </c>
      <c r="AS111" s="71" t="str">
        <f t="shared" si="56"/>
        <v/>
      </c>
      <c r="AT111" s="14"/>
      <c r="AV111" s="29"/>
      <c r="AW111" s="29"/>
      <c r="AY111" s="29"/>
      <c r="AZ111" s="70">
        <f t="shared" si="68"/>
        <v>0</v>
      </c>
      <c r="BA111" s="70">
        <f t="shared" si="69"/>
        <v>0</v>
      </c>
      <c r="BB111" s="71" t="str">
        <f t="shared" si="70"/>
        <v/>
      </c>
      <c r="BD111" s="2"/>
      <c r="BE111" s="29"/>
      <c r="BF111" s="29"/>
      <c r="BG111" s="29"/>
      <c r="BH111" s="29"/>
      <c r="BI111" s="70">
        <f t="shared" si="57"/>
        <v>0</v>
      </c>
      <c r="BJ111" s="70">
        <f t="shared" si="58"/>
        <v>0</v>
      </c>
      <c r="BK111" s="71" t="str">
        <f t="shared" si="59"/>
        <v/>
      </c>
      <c r="BL111" s="14"/>
      <c r="BM111" s="14"/>
      <c r="BN111" s="29">
        <v>14</v>
      </c>
      <c r="BO111" s="29">
        <v>521</v>
      </c>
      <c r="BQ111" s="29"/>
      <c r="BR111" s="70">
        <f t="shared" si="60"/>
        <v>14</v>
      </c>
      <c r="BS111" s="70">
        <f t="shared" si="41"/>
        <v>521</v>
      </c>
      <c r="BT111" s="71">
        <f t="shared" si="61"/>
        <v>37.214285714285715</v>
      </c>
      <c r="BU111" s="14"/>
      <c r="BV111" s="14"/>
      <c r="BW111" s="29">
        <v>59</v>
      </c>
      <c r="BX111" s="29">
        <v>344</v>
      </c>
      <c r="BY111" s="29"/>
      <c r="BZ111" s="29"/>
      <c r="CA111" s="70">
        <f t="shared" si="62"/>
        <v>59</v>
      </c>
      <c r="CB111" s="70">
        <f t="shared" si="42"/>
        <v>344</v>
      </c>
      <c r="CC111" s="71">
        <f t="shared" si="63"/>
        <v>5.8305084745762707</v>
      </c>
      <c r="CD111" s="14"/>
      <c r="CE111" s="29"/>
      <c r="CF111" s="10">
        <v>8281</v>
      </c>
      <c r="CG111" s="10">
        <v>358</v>
      </c>
      <c r="CI111" s="14"/>
      <c r="CJ111" s="70">
        <f t="shared" si="64"/>
        <v>8281</v>
      </c>
      <c r="CK111" s="70">
        <f t="shared" si="43"/>
        <v>358</v>
      </c>
      <c r="CL111" s="71">
        <f t="shared" si="65"/>
        <v>4.3231493780944333E-2</v>
      </c>
      <c r="CM111" s="29"/>
      <c r="CN111" s="14"/>
      <c r="CO111" s="10">
        <f>5265+14</f>
        <v>5279</v>
      </c>
      <c r="CP111" s="10">
        <v>393</v>
      </c>
      <c r="CQ111" s="30"/>
      <c r="CR111" s="30"/>
      <c r="CS111" s="70">
        <f t="shared" si="66"/>
        <v>5279</v>
      </c>
      <c r="CT111" s="70">
        <f t="shared" si="44"/>
        <v>393</v>
      </c>
      <c r="CU111" s="71">
        <f t="shared" si="67"/>
        <v>7.4445917787459751E-2</v>
      </c>
      <c r="CV111" s="14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</row>
    <row r="112" spans="1:118" ht="15" customHeight="1" x14ac:dyDescent="0.3">
      <c r="A112" s="46" t="s">
        <v>71</v>
      </c>
      <c r="B112" s="14" t="s">
        <v>3</v>
      </c>
      <c r="C112" s="1"/>
      <c r="D112" s="1"/>
      <c r="E112" s="14">
        <v>35</v>
      </c>
      <c r="F112" s="14">
        <v>79</v>
      </c>
      <c r="G112" s="29"/>
      <c r="H112" s="29"/>
      <c r="I112" s="70">
        <f t="shared" si="45"/>
        <v>35</v>
      </c>
      <c r="J112" s="70">
        <f t="shared" si="46"/>
        <v>79</v>
      </c>
      <c r="K112" s="71">
        <f t="shared" si="47"/>
        <v>2.2571428571428571</v>
      </c>
      <c r="L112" s="14"/>
      <c r="M112" s="14"/>
      <c r="N112" s="14">
        <v>83</v>
      </c>
      <c r="O112" s="14">
        <v>146</v>
      </c>
      <c r="P112" s="29"/>
      <c r="Q112" s="29"/>
      <c r="R112" s="70">
        <f t="shared" si="48"/>
        <v>83</v>
      </c>
      <c r="S112" s="70">
        <f t="shared" si="38"/>
        <v>146</v>
      </c>
      <c r="T112" s="71">
        <f t="shared" si="49"/>
        <v>1.7590361445783131</v>
      </c>
      <c r="U112" s="14"/>
      <c r="V112" s="14"/>
      <c r="W112" s="29"/>
      <c r="X112" s="29"/>
      <c r="Y112" s="14"/>
      <c r="Z112" s="14"/>
      <c r="AA112" s="70">
        <f t="shared" si="50"/>
        <v>0</v>
      </c>
      <c r="AB112" s="70">
        <f t="shared" si="39"/>
        <v>0</v>
      </c>
      <c r="AC112" s="71" t="str">
        <f t="shared" si="51"/>
        <v/>
      </c>
      <c r="AD112" s="14"/>
      <c r="AE112" s="14"/>
      <c r="AF112" s="2">
        <v>479</v>
      </c>
      <c r="AG112" s="29">
        <v>37</v>
      </c>
      <c r="AH112" s="14"/>
      <c r="AI112" s="14"/>
      <c r="AJ112" s="70">
        <f t="shared" si="52"/>
        <v>479</v>
      </c>
      <c r="AK112" s="70">
        <f t="shared" si="40"/>
        <v>37</v>
      </c>
      <c r="AL112" s="71">
        <f t="shared" si="53"/>
        <v>7.724425887265135E-2</v>
      </c>
      <c r="AM112" s="14"/>
      <c r="AN112" s="14"/>
      <c r="AO112" s="29">
        <v>394</v>
      </c>
      <c r="AP112" s="29">
        <v>446</v>
      </c>
      <c r="AQ112" s="70">
        <f t="shared" si="54"/>
        <v>394</v>
      </c>
      <c r="AR112" s="70">
        <f t="shared" si="55"/>
        <v>446</v>
      </c>
      <c r="AS112" s="71">
        <f t="shared" si="56"/>
        <v>1.131979695431472</v>
      </c>
      <c r="AT112" s="14"/>
      <c r="AV112" s="29">
        <v>437</v>
      </c>
      <c r="AW112" s="29">
        <v>428</v>
      </c>
      <c r="AY112" s="29"/>
      <c r="AZ112" s="70">
        <f t="shared" si="68"/>
        <v>437</v>
      </c>
      <c r="BA112" s="70">
        <f t="shared" si="69"/>
        <v>428</v>
      </c>
      <c r="BB112" s="71">
        <f t="shared" si="70"/>
        <v>0.97940503432494275</v>
      </c>
      <c r="BD112" s="2"/>
      <c r="BE112" s="29">
        <v>122</v>
      </c>
      <c r="BF112" s="29">
        <v>91</v>
      </c>
      <c r="BG112" s="29"/>
      <c r="BH112" s="29"/>
      <c r="BI112" s="70">
        <f t="shared" si="57"/>
        <v>122</v>
      </c>
      <c r="BJ112" s="70">
        <f t="shared" si="58"/>
        <v>91</v>
      </c>
      <c r="BK112" s="71">
        <f t="shared" si="59"/>
        <v>0.74590163934426235</v>
      </c>
      <c r="BL112" s="14"/>
      <c r="BM112" s="14"/>
      <c r="BN112" s="29">
        <v>107</v>
      </c>
      <c r="BO112" s="29">
        <v>121</v>
      </c>
      <c r="BQ112" s="29"/>
      <c r="BR112" s="70">
        <f t="shared" si="60"/>
        <v>107</v>
      </c>
      <c r="BS112" s="70">
        <f t="shared" si="41"/>
        <v>121</v>
      </c>
      <c r="BT112" s="71">
        <f t="shared" si="61"/>
        <v>1.1308411214953271</v>
      </c>
      <c r="BU112" s="14"/>
      <c r="BV112" s="14"/>
      <c r="BW112" s="29">
        <v>449</v>
      </c>
      <c r="BX112" s="29">
        <v>273</v>
      </c>
      <c r="BY112" s="29"/>
      <c r="BZ112" s="29"/>
      <c r="CA112" s="70">
        <f t="shared" si="62"/>
        <v>449</v>
      </c>
      <c r="CB112" s="70">
        <f t="shared" si="42"/>
        <v>273</v>
      </c>
      <c r="CC112" s="71">
        <f t="shared" si="63"/>
        <v>0.60801781737193761</v>
      </c>
      <c r="CD112" s="14"/>
      <c r="CE112" s="29"/>
      <c r="CF112" s="10">
        <v>302</v>
      </c>
      <c r="CG112" s="10">
        <v>219</v>
      </c>
      <c r="CI112" s="14"/>
      <c r="CJ112" s="70">
        <f t="shared" si="64"/>
        <v>302</v>
      </c>
      <c r="CK112" s="70">
        <f t="shared" si="43"/>
        <v>219</v>
      </c>
      <c r="CL112" s="71">
        <f t="shared" si="65"/>
        <v>0.72516556291390732</v>
      </c>
      <c r="CM112" s="29"/>
      <c r="CN112" s="14"/>
      <c r="CO112" s="10">
        <v>595</v>
      </c>
      <c r="CP112" s="10">
        <v>339</v>
      </c>
      <c r="CQ112" s="30"/>
      <c r="CR112" s="30"/>
      <c r="CS112" s="70">
        <f t="shared" si="66"/>
        <v>595</v>
      </c>
      <c r="CT112" s="70">
        <f t="shared" si="44"/>
        <v>339</v>
      </c>
      <c r="CU112" s="71">
        <f t="shared" si="67"/>
        <v>0.56974789915966384</v>
      </c>
      <c r="CV112" s="14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</row>
    <row r="113" spans="1:118" ht="15" customHeight="1" x14ac:dyDescent="0.3">
      <c r="A113" s="46" t="s">
        <v>37</v>
      </c>
      <c r="B113" s="14" t="s">
        <v>63</v>
      </c>
      <c r="C113" s="1"/>
      <c r="D113" s="1"/>
      <c r="E113" s="14"/>
      <c r="F113" s="14"/>
      <c r="G113" s="29"/>
      <c r="H113" s="29"/>
      <c r="I113" s="70">
        <f t="shared" si="45"/>
        <v>0</v>
      </c>
      <c r="J113" s="70">
        <f t="shared" si="46"/>
        <v>0</v>
      </c>
      <c r="K113" s="71" t="str">
        <f t="shared" si="47"/>
        <v/>
      </c>
      <c r="L113" s="14"/>
      <c r="M113" s="14"/>
      <c r="N113" s="14">
        <v>3811</v>
      </c>
      <c r="O113" s="14">
        <v>1223</v>
      </c>
      <c r="P113" s="29"/>
      <c r="Q113" s="29"/>
      <c r="R113" s="70">
        <f t="shared" si="48"/>
        <v>3811</v>
      </c>
      <c r="S113" s="70">
        <f t="shared" si="38"/>
        <v>1223</v>
      </c>
      <c r="T113" s="71">
        <f t="shared" si="49"/>
        <v>0.32091314615586458</v>
      </c>
      <c r="U113" s="14"/>
      <c r="V113" s="14"/>
      <c r="W113" s="29">
        <v>8040</v>
      </c>
      <c r="X113" s="29">
        <v>1831</v>
      </c>
      <c r="Y113" s="14"/>
      <c r="Z113" s="14"/>
      <c r="AA113" s="70">
        <f t="shared" si="50"/>
        <v>8040</v>
      </c>
      <c r="AB113" s="70">
        <f t="shared" si="39"/>
        <v>1831</v>
      </c>
      <c r="AC113" s="71">
        <f t="shared" si="51"/>
        <v>0.22773631840796019</v>
      </c>
      <c r="AD113" s="14"/>
      <c r="AE113" s="14"/>
      <c r="AF113" s="29">
        <v>11303</v>
      </c>
      <c r="AG113" s="29">
        <v>2161</v>
      </c>
      <c r="AH113" s="14"/>
      <c r="AI113" s="14"/>
      <c r="AJ113" s="70">
        <f t="shared" si="52"/>
        <v>11303</v>
      </c>
      <c r="AK113" s="70">
        <f t="shared" si="40"/>
        <v>2161</v>
      </c>
      <c r="AL113" s="71">
        <f t="shared" si="53"/>
        <v>0.19118818012916924</v>
      </c>
      <c r="AO113" s="29">
        <v>8034</v>
      </c>
      <c r="AP113" s="29">
        <v>1702</v>
      </c>
      <c r="AQ113" s="70">
        <f t="shared" si="54"/>
        <v>8034</v>
      </c>
      <c r="AR113" s="70">
        <f t="shared" si="55"/>
        <v>1702</v>
      </c>
      <c r="AS113" s="71">
        <f t="shared" si="56"/>
        <v>0.21184963903410506</v>
      </c>
      <c r="AV113" s="29">
        <v>7176</v>
      </c>
      <c r="AW113" s="29">
        <v>1654</v>
      </c>
      <c r="AY113" s="29"/>
      <c r="AZ113" s="70">
        <f t="shared" si="68"/>
        <v>7176</v>
      </c>
      <c r="BA113" s="70">
        <f t="shared" si="69"/>
        <v>1654</v>
      </c>
      <c r="BB113" s="71">
        <f t="shared" si="70"/>
        <v>0.23049052396878483</v>
      </c>
      <c r="BD113" s="2"/>
      <c r="BE113" s="29">
        <v>10133</v>
      </c>
      <c r="BF113" s="29">
        <v>1756</v>
      </c>
      <c r="BG113" s="29"/>
      <c r="BH113" s="29"/>
      <c r="BI113" s="70">
        <f t="shared" si="57"/>
        <v>10133</v>
      </c>
      <c r="BJ113" s="70">
        <f t="shared" si="58"/>
        <v>1756</v>
      </c>
      <c r="BK113" s="71">
        <f t="shared" si="59"/>
        <v>0.17329517418336129</v>
      </c>
      <c r="BL113" s="14"/>
      <c r="BM113" s="14"/>
      <c r="BN113" s="29">
        <v>11186</v>
      </c>
      <c r="BO113" s="29">
        <v>2040</v>
      </c>
      <c r="BQ113" s="29"/>
      <c r="BR113" s="70">
        <f t="shared" si="60"/>
        <v>11186</v>
      </c>
      <c r="BS113" s="70">
        <f t="shared" si="41"/>
        <v>2040</v>
      </c>
      <c r="BT113" s="71">
        <f t="shared" si="61"/>
        <v>0.18237082066869301</v>
      </c>
      <c r="BU113" s="14"/>
      <c r="BV113" s="14"/>
      <c r="BW113" s="29">
        <v>4030</v>
      </c>
      <c r="BX113" s="29">
        <v>968</v>
      </c>
      <c r="BY113" s="29"/>
      <c r="BZ113" s="29"/>
      <c r="CA113" s="70">
        <f t="shared" si="62"/>
        <v>4030</v>
      </c>
      <c r="CB113" s="70">
        <f t="shared" si="42"/>
        <v>968</v>
      </c>
      <c r="CC113" s="71">
        <f t="shared" si="63"/>
        <v>0.2401985111662531</v>
      </c>
      <c r="CD113" s="14"/>
      <c r="CE113" s="29"/>
      <c r="CF113" s="10">
        <v>19851</v>
      </c>
      <c r="CG113" s="10">
        <v>5444</v>
      </c>
      <c r="CI113" s="14"/>
      <c r="CJ113" s="70">
        <f t="shared" si="64"/>
        <v>19851</v>
      </c>
      <c r="CK113" s="70">
        <f t="shared" si="43"/>
        <v>5444</v>
      </c>
      <c r="CL113" s="71">
        <f t="shared" si="65"/>
        <v>0.27424311117827815</v>
      </c>
      <c r="CM113" s="29"/>
      <c r="CN113" s="14"/>
      <c r="CO113" s="10">
        <v>37154</v>
      </c>
      <c r="CP113" s="10">
        <v>7817</v>
      </c>
      <c r="CQ113" s="30"/>
      <c r="CR113" s="30"/>
      <c r="CS113" s="70">
        <f t="shared" si="66"/>
        <v>37154</v>
      </c>
      <c r="CT113" s="70">
        <f t="shared" si="44"/>
        <v>7817</v>
      </c>
      <c r="CU113" s="71">
        <f t="shared" si="67"/>
        <v>0.21039457393551164</v>
      </c>
      <c r="CV113" s="14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</row>
    <row r="114" spans="1:118" ht="15" customHeight="1" x14ac:dyDescent="0.3">
      <c r="A114" s="46" t="s">
        <v>54</v>
      </c>
      <c r="B114" s="14" t="s">
        <v>63</v>
      </c>
      <c r="C114" s="1"/>
      <c r="D114" s="1"/>
      <c r="E114" s="14">
        <f>42243+31018</f>
        <v>73261</v>
      </c>
      <c r="F114" s="14">
        <f>469+297</f>
        <v>766</v>
      </c>
      <c r="G114" s="29"/>
      <c r="H114" s="29"/>
      <c r="I114" s="70">
        <f t="shared" si="45"/>
        <v>73261</v>
      </c>
      <c r="J114" s="70">
        <f t="shared" si="46"/>
        <v>766</v>
      </c>
      <c r="K114" s="71">
        <f t="shared" si="47"/>
        <v>1.0455767734538159E-2</v>
      </c>
      <c r="L114" s="14"/>
      <c r="M114" s="14"/>
      <c r="N114" s="14">
        <v>3211</v>
      </c>
      <c r="O114" s="14">
        <v>95</v>
      </c>
      <c r="P114" s="29"/>
      <c r="Q114" s="29"/>
      <c r="R114" s="70">
        <f t="shared" si="48"/>
        <v>3211</v>
      </c>
      <c r="S114" s="70">
        <f t="shared" si="38"/>
        <v>95</v>
      </c>
      <c r="T114" s="71">
        <f t="shared" si="49"/>
        <v>2.9585798816568046E-2</v>
      </c>
      <c r="U114" s="14"/>
      <c r="V114" s="14"/>
      <c r="W114" s="29"/>
      <c r="X114" s="29"/>
      <c r="Y114" s="14"/>
      <c r="Z114" s="14"/>
      <c r="AA114" s="70">
        <f t="shared" si="50"/>
        <v>0</v>
      </c>
      <c r="AB114" s="70">
        <f t="shared" si="39"/>
        <v>0</v>
      </c>
      <c r="AC114" s="71" t="str">
        <f t="shared" si="51"/>
        <v/>
      </c>
      <c r="AD114" s="14"/>
      <c r="AE114" s="14"/>
      <c r="AG114" s="29"/>
      <c r="AH114" s="14"/>
      <c r="AI114" s="14"/>
      <c r="AJ114" s="70">
        <f t="shared" si="52"/>
        <v>0</v>
      </c>
      <c r="AK114" s="70">
        <f t="shared" si="40"/>
        <v>0</v>
      </c>
      <c r="AL114" s="71" t="str">
        <f t="shared" si="53"/>
        <v/>
      </c>
      <c r="AO114" s="29">
        <v>37245</v>
      </c>
      <c r="AP114" s="29">
        <v>1156</v>
      </c>
      <c r="AQ114" s="70">
        <f t="shared" si="54"/>
        <v>37245</v>
      </c>
      <c r="AR114" s="70">
        <f t="shared" si="55"/>
        <v>1156</v>
      </c>
      <c r="AS114" s="71">
        <f t="shared" si="56"/>
        <v>3.1037723184320042E-2</v>
      </c>
      <c r="AV114" s="29">
        <v>18122</v>
      </c>
      <c r="AW114" s="29">
        <v>929</v>
      </c>
      <c r="AY114" s="29"/>
      <c r="AZ114" s="70">
        <f t="shared" si="68"/>
        <v>18122</v>
      </c>
      <c r="BA114" s="70">
        <f t="shared" si="69"/>
        <v>929</v>
      </c>
      <c r="BB114" s="71">
        <f t="shared" si="70"/>
        <v>5.126365743295442E-2</v>
      </c>
      <c r="BD114" s="2"/>
      <c r="BE114" s="29">
        <v>10595</v>
      </c>
      <c r="BF114" s="29">
        <v>580</v>
      </c>
      <c r="BG114" s="29"/>
      <c r="BH114" s="29"/>
      <c r="BI114" s="70">
        <f t="shared" si="57"/>
        <v>10595</v>
      </c>
      <c r="BJ114" s="70">
        <f t="shared" si="58"/>
        <v>580</v>
      </c>
      <c r="BK114" s="71">
        <f t="shared" si="59"/>
        <v>5.4742803209060879E-2</v>
      </c>
      <c r="BL114" s="14"/>
      <c r="BM114" s="14"/>
      <c r="BN114" s="29">
        <v>17922</v>
      </c>
      <c r="BO114" s="29">
        <v>822</v>
      </c>
      <c r="BQ114" s="29"/>
      <c r="BR114" s="70">
        <f t="shared" si="60"/>
        <v>17922</v>
      </c>
      <c r="BS114" s="70">
        <f t="shared" si="41"/>
        <v>822</v>
      </c>
      <c r="BT114" s="71">
        <f t="shared" si="61"/>
        <v>4.5865416806160027E-2</v>
      </c>
      <c r="BU114" s="14"/>
      <c r="BV114" s="14"/>
      <c r="BW114" s="29">
        <v>95933</v>
      </c>
      <c r="BX114" s="29">
        <v>1487</v>
      </c>
      <c r="BY114" s="29"/>
      <c r="BZ114" s="29"/>
      <c r="CA114" s="70">
        <f t="shared" si="62"/>
        <v>95933</v>
      </c>
      <c r="CB114" s="70">
        <f t="shared" si="42"/>
        <v>1487</v>
      </c>
      <c r="CC114" s="71">
        <f t="shared" si="63"/>
        <v>1.5500401321755808E-2</v>
      </c>
      <c r="CD114" s="14"/>
      <c r="CE114" s="29"/>
      <c r="CF114" s="10">
        <f>43654+122</f>
        <v>43776</v>
      </c>
      <c r="CG114" s="10">
        <v>2454</v>
      </c>
      <c r="CI114" s="14"/>
      <c r="CJ114" s="70">
        <f t="shared" si="64"/>
        <v>43776</v>
      </c>
      <c r="CK114" s="70">
        <f t="shared" si="43"/>
        <v>2454</v>
      </c>
      <c r="CL114" s="71">
        <f t="shared" si="65"/>
        <v>5.6058114035087717E-2</v>
      </c>
      <c r="CM114" s="29"/>
      <c r="CN114" s="14"/>
      <c r="CO114" s="10">
        <f>49803+295</f>
        <v>50098</v>
      </c>
      <c r="CP114" s="10">
        <v>2771</v>
      </c>
      <c r="CQ114" s="30"/>
      <c r="CR114" s="30"/>
      <c r="CS114" s="70">
        <f t="shared" si="66"/>
        <v>50098</v>
      </c>
      <c r="CT114" s="70">
        <f t="shared" si="44"/>
        <v>2771</v>
      </c>
      <c r="CU114" s="71">
        <f t="shared" si="67"/>
        <v>5.5311589285001399E-2</v>
      </c>
      <c r="CV114" s="14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</row>
    <row r="115" spans="1:118" ht="15" customHeight="1" x14ac:dyDescent="0.3">
      <c r="A115" s="46"/>
      <c r="B115" s="14"/>
      <c r="C115" s="1"/>
      <c r="D115" s="1"/>
      <c r="E115" s="14"/>
      <c r="F115" s="14"/>
      <c r="G115" s="29"/>
      <c r="H115" s="29"/>
      <c r="I115" s="70"/>
      <c r="J115" s="70"/>
      <c r="K115" s="71"/>
      <c r="L115" s="14"/>
      <c r="M115" s="14"/>
      <c r="N115" s="14"/>
      <c r="O115" s="14"/>
      <c r="P115" s="29"/>
      <c r="Q115" s="29"/>
      <c r="R115" s="70"/>
      <c r="S115" s="70"/>
      <c r="T115" s="71"/>
      <c r="U115" s="14"/>
      <c r="V115" s="14"/>
      <c r="W115" s="29"/>
      <c r="X115" s="29"/>
      <c r="Y115" s="14"/>
      <c r="Z115" s="14"/>
      <c r="AA115" s="70"/>
      <c r="AB115" s="70"/>
      <c r="AC115" s="71"/>
      <c r="AD115" s="14"/>
      <c r="AE115" s="14"/>
      <c r="AF115" s="29"/>
      <c r="AG115" s="29"/>
      <c r="AH115" s="14"/>
      <c r="AI115" s="14"/>
      <c r="AJ115" s="70"/>
      <c r="AK115" s="70"/>
      <c r="AL115" s="71"/>
      <c r="AO115" s="14"/>
      <c r="AP115" s="14"/>
      <c r="AQ115" s="70">
        <f t="shared" si="54"/>
        <v>0</v>
      </c>
      <c r="AR115" s="70">
        <f t="shared" si="55"/>
        <v>0</v>
      </c>
      <c r="AS115" s="71" t="str">
        <f t="shared" si="56"/>
        <v/>
      </c>
      <c r="AV115" s="14"/>
      <c r="AW115" s="14"/>
      <c r="AX115" s="29"/>
      <c r="AY115" s="29"/>
      <c r="AZ115" s="70">
        <f t="shared" si="68"/>
        <v>0</v>
      </c>
      <c r="BA115" s="70">
        <f t="shared" si="69"/>
        <v>0</v>
      </c>
      <c r="BB115" s="71" t="str">
        <f t="shared" si="70"/>
        <v/>
      </c>
      <c r="BD115" s="2"/>
      <c r="BE115" s="14"/>
      <c r="BF115" s="14"/>
      <c r="BG115" s="29"/>
      <c r="BH115" s="29"/>
      <c r="BI115" s="70">
        <f t="shared" si="57"/>
        <v>0</v>
      </c>
      <c r="BJ115" s="70">
        <f t="shared" si="58"/>
        <v>0</v>
      </c>
      <c r="BK115" s="71" t="str">
        <f t="shared" si="59"/>
        <v/>
      </c>
      <c r="BL115" s="14"/>
      <c r="BM115" s="14"/>
      <c r="BN115" s="29"/>
      <c r="BO115" s="29"/>
      <c r="BQ115" s="29"/>
      <c r="BR115" s="70"/>
      <c r="BS115" s="70"/>
      <c r="BT115" s="71"/>
      <c r="BU115" s="14"/>
      <c r="BV115" s="14"/>
      <c r="BW115" s="29"/>
      <c r="BX115" s="29"/>
      <c r="BY115" s="29"/>
      <c r="BZ115" s="29"/>
      <c r="CA115" s="70"/>
      <c r="CB115" s="70"/>
      <c r="CC115" s="71"/>
      <c r="CD115" s="14"/>
      <c r="CE115" s="29"/>
      <c r="CH115" s="29"/>
      <c r="CI115" s="14"/>
      <c r="CJ115" s="70"/>
      <c r="CK115" s="70"/>
      <c r="CL115" s="71"/>
      <c r="CM115" s="29"/>
      <c r="CN115" s="14"/>
      <c r="CQ115" s="30"/>
      <c r="CR115" s="30"/>
      <c r="CS115" s="70"/>
      <c r="CT115" s="70"/>
      <c r="CU115" s="71"/>
      <c r="CV115" s="14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</row>
    <row r="116" spans="1:118" ht="15" customHeight="1" x14ac:dyDescent="0.3">
      <c r="A116" s="46" t="s">
        <v>85</v>
      </c>
      <c r="B116" s="14" t="s">
        <v>3</v>
      </c>
      <c r="C116" s="1">
        <v>75</v>
      </c>
      <c r="D116" s="1">
        <v>351</v>
      </c>
      <c r="E116" s="14"/>
      <c r="F116" s="14"/>
      <c r="G116" s="29"/>
      <c r="H116" s="29"/>
      <c r="I116" s="70">
        <f t="shared" si="45"/>
        <v>75</v>
      </c>
      <c r="J116" s="70">
        <f t="shared" si="46"/>
        <v>351</v>
      </c>
      <c r="K116" s="71">
        <f t="shared" si="47"/>
        <v>4.68</v>
      </c>
      <c r="L116" s="1"/>
      <c r="M116" s="1"/>
      <c r="N116" s="14"/>
      <c r="O116" s="14"/>
      <c r="P116" s="29"/>
      <c r="Q116" s="29"/>
      <c r="R116" s="70">
        <f t="shared" si="48"/>
        <v>0</v>
      </c>
      <c r="S116" s="70">
        <f t="shared" si="38"/>
        <v>0</v>
      </c>
      <c r="T116" s="71" t="str">
        <f t="shared" si="49"/>
        <v/>
      </c>
      <c r="U116" s="1"/>
      <c r="V116" s="1"/>
      <c r="W116" s="29"/>
      <c r="X116" s="29"/>
      <c r="Y116" s="14"/>
      <c r="Z116" s="14"/>
      <c r="AA116" s="70">
        <f t="shared" si="50"/>
        <v>0</v>
      </c>
      <c r="AB116" s="70">
        <f t="shared" si="39"/>
        <v>0</v>
      </c>
      <c r="AC116" s="71" t="str">
        <f t="shared" si="51"/>
        <v/>
      </c>
      <c r="AD116" s="14"/>
      <c r="AE116" s="14"/>
      <c r="AG116" s="29"/>
      <c r="AH116" s="14"/>
      <c r="AI116" s="14"/>
      <c r="AJ116" s="70">
        <f t="shared" si="52"/>
        <v>0</v>
      </c>
      <c r="AK116" s="70">
        <f t="shared" si="40"/>
        <v>0</v>
      </c>
      <c r="AL116" s="71" t="str">
        <f t="shared" si="53"/>
        <v/>
      </c>
      <c r="AM116" s="29"/>
      <c r="AN116" s="29">
        <v>42</v>
      </c>
      <c r="AP116" s="14"/>
      <c r="AQ116" s="70">
        <f t="shared" si="54"/>
        <v>0</v>
      </c>
      <c r="AR116" s="70">
        <f t="shared" si="55"/>
        <v>42</v>
      </c>
      <c r="AS116" s="71" t="str">
        <f t="shared" si="56"/>
        <v/>
      </c>
      <c r="AU116" s="29"/>
      <c r="AV116" s="14"/>
      <c r="AW116" s="14"/>
      <c r="AX116" s="29"/>
      <c r="AY116" s="29"/>
      <c r="AZ116" s="70">
        <f t="shared" si="68"/>
        <v>0</v>
      </c>
      <c r="BA116" s="70">
        <f t="shared" si="69"/>
        <v>0</v>
      </c>
      <c r="BB116" s="71" t="str">
        <f t="shared" si="70"/>
        <v/>
      </c>
      <c r="BC116" s="29">
        <v>43</v>
      </c>
      <c r="BD116" s="29">
        <v>214</v>
      </c>
      <c r="BE116" s="14"/>
      <c r="BF116" s="14"/>
      <c r="BG116" s="29"/>
      <c r="BH116" s="29"/>
      <c r="BI116" s="70">
        <f t="shared" si="57"/>
        <v>43</v>
      </c>
      <c r="BJ116" s="70">
        <f t="shared" si="58"/>
        <v>214</v>
      </c>
      <c r="BK116" s="71">
        <f t="shared" si="59"/>
        <v>4.9767441860465116</v>
      </c>
      <c r="BL116" s="29">
        <v>61</v>
      </c>
      <c r="BM116" s="29">
        <v>361</v>
      </c>
      <c r="BO116" s="29"/>
      <c r="BQ116" s="29"/>
      <c r="BR116" s="70">
        <f t="shared" si="60"/>
        <v>61</v>
      </c>
      <c r="BS116" s="70">
        <f t="shared" si="41"/>
        <v>361</v>
      </c>
      <c r="BT116" s="71">
        <f t="shared" si="61"/>
        <v>5.918032786885246</v>
      </c>
      <c r="BU116" s="29">
        <v>2</v>
      </c>
      <c r="BV116" s="29">
        <v>16</v>
      </c>
      <c r="BW116" s="29"/>
      <c r="BX116" s="29"/>
      <c r="BY116" s="29"/>
      <c r="BZ116" s="29"/>
      <c r="CA116" s="70">
        <f t="shared" si="62"/>
        <v>2</v>
      </c>
      <c r="CB116" s="70">
        <f t="shared" si="42"/>
        <v>16</v>
      </c>
      <c r="CC116" s="71">
        <f t="shared" si="63"/>
        <v>8</v>
      </c>
      <c r="CD116" s="1">
        <v>166</v>
      </c>
      <c r="CE116" s="1">
        <v>100</v>
      </c>
      <c r="CH116" s="29"/>
      <c r="CI116" s="14"/>
      <c r="CJ116" s="70">
        <f t="shared" si="64"/>
        <v>166</v>
      </c>
      <c r="CK116" s="70">
        <f t="shared" si="43"/>
        <v>100</v>
      </c>
      <c r="CL116" s="71">
        <f t="shared" si="65"/>
        <v>0.60240963855421692</v>
      </c>
      <c r="CM116" s="1">
        <v>70</v>
      </c>
      <c r="CN116" s="1">
        <v>340</v>
      </c>
      <c r="CQ116" s="30"/>
      <c r="CR116" s="30"/>
      <c r="CS116" s="70">
        <f t="shared" si="66"/>
        <v>70</v>
      </c>
      <c r="CT116" s="70">
        <f t="shared" si="44"/>
        <v>340</v>
      </c>
      <c r="CU116" s="71">
        <f t="shared" si="67"/>
        <v>4.8571428571428568</v>
      </c>
      <c r="CV116" s="14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</row>
    <row r="117" spans="1:118" ht="15" customHeight="1" x14ac:dyDescent="0.3">
      <c r="A117" s="46" t="s">
        <v>86</v>
      </c>
      <c r="B117" s="14" t="s">
        <v>3</v>
      </c>
      <c r="E117" s="14"/>
      <c r="F117" s="14"/>
      <c r="G117" s="29"/>
      <c r="H117" s="29"/>
      <c r="I117" s="70">
        <f t="shared" si="45"/>
        <v>0</v>
      </c>
      <c r="J117" s="70">
        <f t="shared" si="46"/>
        <v>0</v>
      </c>
      <c r="K117" s="71" t="str">
        <f t="shared" si="47"/>
        <v/>
      </c>
      <c r="L117" s="1"/>
      <c r="M117" s="1"/>
      <c r="N117" s="14"/>
      <c r="O117" s="14"/>
      <c r="P117" s="29"/>
      <c r="Q117" s="29"/>
      <c r="R117" s="70">
        <f t="shared" si="48"/>
        <v>0</v>
      </c>
      <c r="S117" s="70">
        <f t="shared" si="38"/>
        <v>0</v>
      </c>
      <c r="T117" s="71" t="str">
        <f t="shared" si="49"/>
        <v/>
      </c>
      <c r="U117" s="1"/>
      <c r="V117" s="1"/>
      <c r="W117" s="29"/>
      <c r="X117" s="29"/>
      <c r="Y117" s="14"/>
      <c r="Z117" s="14"/>
      <c r="AA117" s="70">
        <f t="shared" si="50"/>
        <v>0</v>
      </c>
      <c r="AB117" s="70">
        <f t="shared" si="39"/>
        <v>0</v>
      </c>
      <c r="AC117" s="71" t="str">
        <f t="shared" si="51"/>
        <v/>
      </c>
      <c r="AD117" s="14"/>
      <c r="AE117" s="14"/>
      <c r="AF117" s="29"/>
      <c r="AG117" s="29"/>
      <c r="AH117" s="14"/>
      <c r="AI117" s="14"/>
      <c r="AJ117" s="70">
        <f t="shared" si="52"/>
        <v>0</v>
      </c>
      <c r="AK117" s="70">
        <f t="shared" si="40"/>
        <v>0</v>
      </c>
      <c r="AL117" s="71" t="str">
        <f t="shared" si="53"/>
        <v/>
      </c>
      <c r="AM117" s="29"/>
      <c r="AN117" s="29"/>
      <c r="AP117" s="14"/>
      <c r="AQ117" s="70">
        <f t="shared" si="54"/>
        <v>0</v>
      </c>
      <c r="AR117" s="70">
        <f t="shared" si="55"/>
        <v>0</v>
      </c>
      <c r="AS117" s="71" t="str">
        <f t="shared" si="56"/>
        <v/>
      </c>
      <c r="AU117" s="29"/>
      <c r="AV117" s="14"/>
      <c r="AW117" s="14"/>
      <c r="AX117" s="29"/>
      <c r="AY117" s="29"/>
      <c r="AZ117" s="70">
        <f t="shared" si="68"/>
        <v>0</v>
      </c>
      <c r="BA117" s="70">
        <f t="shared" si="69"/>
        <v>0</v>
      </c>
      <c r="BB117" s="71" t="str">
        <f t="shared" si="70"/>
        <v/>
      </c>
      <c r="BC117" s="29"/>
      <c r="BD117" s="29"/>
      <c r="BE117" s="14"/>
      <c r="BF117" s="14"/>
      <c r="BG117" s="29"/>
      <c r="BH117" s="29"/>
      <c r="BI117" s="70">
        <f t="shared" si="57"/>
        <v>0</v>
      </c>
      <c r="BJ117" s="70">
        <f t="shared" si="58"/>
        <v>0</v>
      </c>
      <c r="BK117" s="71" t="str">
        <f t="shared" si="59"/>
        <v/>
      </c>
      <c r="BL117" s="29"/>
      <c r="BM117" s="29"/>
      <c r="BO117" s="29"/>
      <c r="BQ117" s="29"/>
      <c r="BR117" s="70">
        <f t="shared" si="60"/>
        <v>0</v>
      </c>
      <c r="BS117" s="70">
        <f t="shared" si="41"/>
        <v>0</v>
      </c>
      <c r="BT117" s="71" t="str">
        <f t="shared" si="61"/>
        <v/>
      </c>
      <c r="BU117" s="29"/>
      <c r="BV117" s="29"/>
      <c r="BW117" s="29"/>
      <c r="BX117" s="29"/>
      <c r="BY117" s="29"/>
      <c r="BZ117" s="29"/>
      <c r="CA117" s="70">
        <f t="shared" si="62"/>
        <v>0</v>
      </c>
      <c r="CB117" s="70">
        <f t="shared" si="42"/>
        <v>0</v>
      </c>
      <c r="CC117" s="71" t="str">
        <f t="shared" si="63"/>
        <v/>
      </c>
      <c r="CD117" s="1">
        <v>218</v>
      </c>
      <c r="CE117" s="1">
        <v>523</v>
      </c>
      <c r="CH117" s="29"/>
      <c r="CI117" s="14"/>
      <c r="CJ117" s="70">
        <f t="shared" si="64"/>
        <v>218</v>
      </c>
      <c r="CK117" s="70">
        <f t="shared" si="43"/>
        <v>523</v>
      </c>
      <c r="CL117" s="71">
        <f t="shared" si="65"/>
        <v>2.3990825688073394</v>
      </c>
      <c r="CM117" s="1">
        <v>60</v>
      </c>
      <c r="CN117" s="1">
        <v>144</v>
      </c>
      <c r="CQ117" s="30"/>
      <c r="CR117" s="30"/>
      <c r="CS117" s="70">
        <f t="shared" si="66"/>
        <v>60</v>
      </c>
      <c r="CT117" s="70">
        <f t="shared" si="44"/>
        <v>144</v>
      </c>
      <c r="CU117" s="71">
        <f t="shared" si="67"/>
        <v>2.4</v>
      </c>
      <c r="CV117" s="14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</row>
    <row r="118" spans="1:118" ht="15" customHeight="1" x14ac:dyDescent="0.3">
      <c r="A118" s="46" t="s">
        <v>87</v>
      </c>
      <c r="B118" s="14" t="s">
        <v>3</v>
      </c>
      <c r="C118" s="1"/>
      <c r="D118" s="1"/>
      <c r="E118" s="14"/>
      <c r="F118" s="14"/>
      <c r="G118" s="29"/>
      <c r="H118" s="29"/>
      <c r="I118" s="70">
        <f t="shared" si="45"/>
        <v>0</v>
      </c>
      <c r="J118" s="70">
        <f t="shared" si="46"/>
        <v>0</v>
      </c>
      <c r="K118" s="71" t="str">
        <f t="shared" si="47"/>
        <v/>
      </c>
      <c r="L118" s="1"/>
      <c r="M118" s="1"/>
      <c r="N118" s="14"/>
      <c r="O118" s="14"/>
      <c r="P118" s="29"/>
      <c r="Q118" s="29"/>
      <c r="R118" s="70">
        <f t="shared" si="48"/>
        <v>0</v>
      </c>
      <c r="S118" s="70">
        <f t="shared" si="38"/>
        <v>0</v>
      </c>
      <c r="T118" s="71" t="str">
        <f t="shared" si="49"/>
        <v/>
      </c>
      <c r="U118" s="1"/>
      <c r="V118" s="1"/>
      <c r="W118" s="29"/>
      <c r="X118" s="29"/>
      <c r="Y118" s="14"/>
      <c r="Z118" s="14"/>
      <c r="AA118" s="70">
        <f t="shared" si="50"/>
        <v>0</v>
      </c>
      <c r="AB118" s="70">
        <f t="shared" si="39"/>
        <v>0</v>
      </c>
      <c r="AC118" s="71" t="str">
        <f t="shared" si="51"/>
        <v/>
      </c>
      <c r="AD118" s="14"/>
      <c r="AE118" s="14"/>
      <c r="AG118" s="29"/>
      <c r="AH118" s="14"/>
      <c r="AI118" s="14"/>
      <c r="AJ118" s="70">
        <f t="shared" si="52"/>
        <v>0</v>
      </c>
      <c r="AK118" s="70">
        <f t="shared" si="40"/>
        <v>0</v>
      </c>
      <c r="AL118" s="71" t="str">
        <f t="shared" si="53"/>
        <v/>
      </c>
      <c r="AM118" s="29"/>
      <c r="AN118" s="29">
        <v>7</v>
      </c>
      <c r="AP118" s="14"/>
      <c r="AQ118" s="70">
        <f t="shared" si="54"/>
        <v>0</v>
      </c>
      <c r="AR118" s="70">
        <f t="shared" si="55"/>
        <v>7</v>
      </c>
      <c r="AS118" s="71" t="str">
        <f t="shared" si="56"/>
        <v/>
      </c>
      <c r="AU118" s="29"/>
      <c r="AV118" s="14"/>
      <c r="AW118" s="14"/>
      <c r="AX118" s="29"/>
      <c r="AY118" s="29"/>
      <c r="AZ118" s="70">
        <f t="shared" si="68"/>
        <v>0</v>
      </c>
      <c r="BA118" s="70">
        <f t="shared" si="69"/>
        <v>0</v>
      </c>
      <c r="BB118" s="71" t="str">
        <f t="shared" si="70"/>
        <v/>
      </c>
      <c r="BC118" s="29">
        <v>4</v>
      </c>
      <c r="BD118" s="29">
        <v>5</v>
      </c>
      <c r="BE118" s="14"/>
      <c r="BF118" s="14"/>
      <c r="BG118" s="29"/>
      <c r="BH118" s="29"/>
      <c r="BI118" s="70">
        <f t="shared" si="57"/>
        <v>4</v>
      </c>
      <c r="BJ118" s="70">
        <f t="shared" si="58"/>
        <v>5</v>
      </c>
      <c r="BK118" s="71">
        <f t="shared" si="59"/>
        <v>1.25</v>
      </c>
      <c r="BL118" s="29">
        <v>12</v>
      </c>
      <c r="BM118" s="29">
        <v>20</v>
      </c>
      <c r="BO118" s="29"/>
      <c r="BQ118" s="29"/>
      <c r="BR118" s="70">
        <f t="shared" si="60"/>
        <v>12</v>
      </c>
      <c r="BS118" s="70">
        <f t="shared" si="41"/>
        <v>20</v>
      </c>
      <c r="BT118" s="71">
        <f t="shared" si="61"/>
        <v>1.6666666666666667</v>
      </c>
      <c r="BU118" s="29">
        <v>2</v>
      </c>
      <c r="BV118" s="29">
        <v>2</v>
      </c>
      <c r="BW118" s="29"/>
      <c r="BX118" s="29"/>
      <c r="BY118" s="29"/>
      <c r="BZ118" s="29"/>
      <c r="CA118" s="70">
        <f t="shared" si="62"/>
        <v>2</v>
      </c>
      <c r="CB118" s="70">
        <f t="shared" si="42"/>
        <v>2</v>
      </c>
      <c r="CC118" s="71">
        <f t="shared" si="63"/>
        <v>1</v>
      </c>
      <c r="CD118" s="1">
        <v>17</v>
      </c>
      <c r="CE118" s="1">
        <v>28</v>
      </c>
      <c r="CG118" s="29"/>
      <c r="CH118" s="29"/>
      <c r="CI118" s="14"/>
      <c r="CJ118" s="70">
        <f t="shared" si="64"/>
        <v>17</v>
      </c>
      <c r="CK118" s="70">
        <f t="shared" si="43"/>
        <v>28</v>
      </c>
      <c r="CL118" s="71">
        <f t="shared" si="65"/>
        <v>1.6470588235294117</v>
      </c>
      <c r="CM118" s="1"/>
      <c r="CN118" s="1"/>
      <c r="CQ118" s="30"/>
      <c r="CR118" s="30"/>
      <c r="CS118" s="70">
        <f t="shared" si="66"/>
        <v>0</v>
      </c>
      <c r="CT118" s="70">
        <f t="shared" si="44"/>
        <v>0</v>
      </c>
      <c r="CU118" s="71" t="str">
        <f t="shared" si="67"/>
        <v/>
      </c>
      <c r="CV118" s="14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</row>
    <row r="119" spans="1:118" ht="15" customHeight="1" x14ac:dyDescent="0.3">
      <c r="A119" s="46" t="s">
        <v>88</v>
      </c>
      <c r="B119" s="14" t="s">
        <v>3</v>
      </c>
      <c r="C119" s="1">
        <v>281</v>
      </c>
      <c r="D119" s="1">
        <v>1116</v>
      </c>
      <c r="E119" s="14"/>
      <c r="F119" s="14"/>
      <c r="G119" s="29"/>
      <c r="H119" s="29"/>
      <c r="I119" s="70">
        <f t="shared" si="45"/>
        <v>281</v>
      </c>
      <c r="J119" s="70">
        <f t="shared" si="46"/>
        <v>1116</v>
      </c>
      <c r="K119" s="71">
        <f t="shared" si="47"/>
        <v>3.9715302491103204</v>
      </c>
      <c r="L119" s="1"/>
      <c r="M119" s="1"/>
      <c r="N119" s="14"/>
      <c r="O119" s="14"/>
      <c r="P119" s="29"/>
      <c r="Q119" s="29"/>
      <c r="R119" s="70">
        <f t="shared" si="48"/>
        <v>0</v>
      </c>
      <c r="S119" s="70">
        <f t="shared" si="38"/>
        <v>0</v>
      </c>
      <c r="T119" s="71" t="str">
        <f t="shared" si="49"/>
        <v/>
      </c>
      <c r="U119" s="1">
        <v>17</v>
      </c>
      <c r="V119" s="1">
        <v>67</v>
      </c>
      <c r="W119" s="29"/>
      <c r="X119" s="29"/>
      <c r="Y119" s="14"/>
      <c r="Z119" s="14"/>
      <c r="AA119" s="70">
        <f t="shared" si="50"/>
        <v>17</v>
      </c>
      <c r="AB119" s="70">
        <f t="shared" si="39"/>
        <v>67</v>
      </c>
      <c r="AC119" s="71">
        <f t="shared" si="51"/>
        <v>3.9411764705882355</v>
      </c>
      <c r="AD119" s="14"/>
      <c r="AE119" s="14"/>
      <c r="AF119" s="29"/>
      <c r="AG119" s="29"/>
      <c r="AH119" s="14"/>
      <c r="AI119" s="14"/>
      <c r="AJ119" s="70">
        <f t="shared" si="52"/>
        <v>0</v>
      </c>
      <c r="AK119" s="70">
        <f t="shared" si="40"/>
        <v>0</v>
      </c>
      <c r="AL119" s="71" t="str">
        <f t="shared" si="53"/>
        <v/>
      </c>
      <c r="AM119" s="29"/>
      <c r="AN119" s="29">
        <v>30</v>
      </c>
      <c r="AP119" s="14"/>
      <c r="AQ119" s="70">
        <f t="shared" si="54"/>
        <v>0</v>
      </c>
      <c r="AR119" s="70">
        <f t="shared" si="55"/>
        <v>30</v>
      </c>
      <c r="AS119" s="71" t="str">
        <f t="shared" si="56"/>
        <v/>
      </c>
      <c r="AT119" s="29">
        <v>1</v>
      </c>
      <c r="AU119" s="29">
        <v>8</v>
      </c>
      <c r="AV119" s="14"/>
      <c r="AW119" s="14"/>
      <c r="AX119" s="29"/>
      <c r="AY119" s="29"/>
      <c r="AZ119" s="70">
        <f t="shared" si="68"/>
        <v>1</v>
      </c>
      <c r="BA119" s="70">
        <f t="shared" si="69"/>
        <v>8</v>
      </c>
      <c r="BB119" s="71">
        <f t="shared" si="70"/>
        <v>8</v>
      </c>
      <c r="BC119" s="29"/>
      <c r="BD119" s="29"/>
      <c r="BE119" s="14"/>
      <c r="BF119" s="14"/>
      <c r="BG119" s="29"/>
      <c r="BH119" s="29"/>
      <c r="BI119" s="70">
        <f t="shared" si="57"/>
        <v>0</v>
      </c>
      <c r="BJ119" s="70">
        <f t="shared" si="58"/>
        <v>0</v>
      </c>
      <c r="BK119" s="71" t="str">
        <f t="shared" si="59"/>
        <v/>
      </c>
      <c r="BL119" s="29">
        <v>16</v>
      </c>
      <c r="BM119" s="29">
        <v>170</v>
      </c>
      <c r="BO119" s="29"/>
      <c r="BQ119" s="29"/>
      <c r="BR119" s="70">
        <f t="shared" si="60"/>
        <v>16</v>
      </c>
      <c r="BS119" s="70">
        <f t="shared" si="41"/>
        <v>170</v>
      </c>
      <c r="BT119" s="71">
        <f t="shared" si="61"/>
        <v>10.625</v>
      </c>
      <c r="BU119" s="29">
        <v>4</v>
      </c>
      <c r="BV119" s="29">
        <v>25</v>
      </c>
      <c r="BW119" s="29"/>
      <c r="BX119" s="29"/>
      <c r="BY119" s="29"/>
      <c r="BZ119" s="29"/>
      <c r="CA119" s="70">
        <f t="shared" si="62"/>
        <v>4</v>
      </c>
      <c r="CB119" s="70">
        <f t="shared" si="42"/>
        <v>25</v>
      </c>
      <c r="CC119" s="71">
        <f t="shared" si="63"/>
        <v>6.25</v>
      </c>
      <c r="CD119" s="1">
        <v>5</v>
      </c>
      <c r="CE119" s="1">
        <v>26</v>
      </c>
      <c r="CG119" s="29"/>
      <c r="CH119" s="29"/>
      <c r="CI119" s="14"/>
      <c r="CJ119" s="70">
        <f t="shared" si="64"/>
        <v>5</v>
      </c>
      <c r="CK119" s="70">
        <f t="shared" si="43"/>
        <v>26</v>
      </c>
      <c r="CL119" s="71">
        <f t="shared" si="65"/>
        <v>5.2</v>
      </c>
      <c r="CM119" s="1">
        <v>2</v>
      </c>
      <c r="CN119" s="1">
        <v>5</v>
      </c>
      <c r="CO119" s="50"/>
      <c r="CP119" s="29"/>
      <c r="CQ119" s="30"/>
      <c r="CR119" s="30"/>
      <c r="CS119" s="70">
        <f t="shared" si="66"/>
        <v>2</v>
      </c>
      <c r="CT119" s="70">
        <f t="shared" si="44"/>
        <v>5</v>
      </c>
      <c r="CU119" s="71">
        <f t="shared" si="67"/>
        <v>2.5</v>
      </c>
      <c r="CV119" s="14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</row>
    <row r="120" spans="1:118" ht="15" customHeight="1" x14ac:dyDescent="0.3">
      <c r="A120" s="46" t="s">
        <v>89</v>
      </c>
      <c r="B120" s="14" t="s">
        <v>3</v>
      </c>
      <c r="C120" s="1">
        <v>60385</v>
      </c>
      <c r="D120" s="1">
        <v>12223</v>
      </c>
      <c r="E120" s="14"/>
      <c r="F120" s="14"/>
      <c r="G120" s="14"/>
      <c r="H120" s="14"/>
      <c r="I120" s="70">
        <f t="shared" si="45"/>
        <v>60385</v>
      </c>
      <c r="J120" s="70">
        <f t="shared" si="46"/>
        <v>12223</v>
      </c>
      <c r="K120" s="71">
        <f t="shared" si="47"/>
        <v>0.20241781899478348</v>
      </c>
      <c r="L120" s="1"/>
      <c r="M120" s="1"/>
      <c r="N120" s="14"/>
      <c r="O120" s="14"/>
      <c r="P120" s="14"/>
      <c r="Q120" s="14"/>
      <c r="R120" s="70">
        <f t="shared" si="48"/>
        <v>0</v>
      </c>
      <c r="S120" s="70">
        <f t="shared" si="38"/>
        <v>0</v>
      </c>
      <c r="T120" s="71" t="str">
        <f t="shared" si="49"/>
        <v/>
      </c>
      <c r="U120" s="1">
        <v>181</v>
      </c>
      <c r="V120" s="1">
        <v>23</v>
      </c>
      <c r="W120" s="29"/>
      <c r="X120" s="29"/>
      <c r="Y120" s="14"/>
      <c r="Z120" s="14"/>
      <c r="AA120" s="70">
        <f t="shared" si="50"/>
        <v>181</v>
      </c>
      <c r="AB120" s="70">
        <f t="shared" si="39"/>
        <v>23</v>
      </c>
      <c r="AC120" s="71">
        <f t="shared" si="51"/>
        <v>0.1270718232044199</v>
      </c>
      <c r="AD120" s="14"/>
      <c r="AE120" s="14"/>
      <c r="AG120" s="14"/>
      <c r="AH120" s="14"/>
      <c r="AI120" s="14"/>
      <c r="AJ120" s="70">
        <f t="shared" si="52"/>
        <v>0</v>
      </c>
      <c r="AK120" s="70">
        <f t="shared" si="40"/>
        <v>0</v>
      </c>
      <c r="AL120" s="71" t="str">
        <f t="shared" si="53"/>
        <v/>
      </c>
      <c r="AM120" s="29"/>
      <c r="AN120" s="29">
        <v>2684</v>
      </c>
      <c r="AP120" s="14"/>
      <c r="AQ120" s="70">
        <f t="shared" si="54"/>
        <v>0</v>
      </c>
      <c r="AR120" s="70">
        <f t="shared" si="55"/>
        <v>2684</v>
      </c>
      <c r="AS120" s="71" t="str">
        <f t="shared" si="56"/>
        <v/>
      </c>
      <c r="AT120" s="29">
        <v>24549</v>
      </c>
      <c r="AU120" s="29">
        <v>9466</v>
      </c>
      <c r="AV120" s="14"/>
      <c r="AW120" s="14"/>
      <c r="AX120" s="29"/>
      <c r="AY120" s="29"/>
      <c r="AZ120" s="70">
        <f t="shared" si="68"/>
        <v>24549</v>
      </c>
      <c r="BA120" s="70">
        <f t="shared" si="69"/>
        <v>9466</v>
      </c>
      <c r="BB120" s="71">
        <f t="shared" si="70"/>
        <v>0.38559615462951646</v>
      </c>
      <c r="BC120" s="29">
        <v>13371</v>
      </c>
      <c r="BD120" s="29">
        <v>5223</v>
      </c>
      <c r="BE120" s="14"/>
      <c r="BF120" s="14"/>
      <c r="BG120" s="29"/>
      <c r="BH120" s="29"/>
      <c r="BI120" s="70">
        <f t="shared" si="57"/>
        <v>13371</v>
      </c>
      <c r="BJ120" s="70">
        <f t="shared" si="58"/>
        <v>5223</v>
      </c>
      <c r="BK120" s="71">
        <f t="shared" si="59"/>
        <v>0.39062149427866277</v>
      </c>
      <c r="BL120" s="43" t="s">
        <v>124</v>
      </c>
      <c r="BM120" s="43" t="s">
        <v>110</v>
      </c>
      <c r="BO120" s="29"/>
      <c r="BQ120" s="29"/>
      <c r="BR120" s="70" t="str">
        <f t="shared" si="60"/>
        <v/>
      </c>
      <c r="BS120" s="70" t="str">
        <f t="shared" si="41"/>
        <v/>
      </c>
      <c r="BT120" s="71" t="str">
        <f t="shared" si="61"/>
        <v/>
      </c>
      <c r="BU120" s="43" t="s">
        <v>109</v>
      </c>
      <c r="BV120" s="43" t="s">
        <v>120</v>
      </c>
      <c r="BW120" s="29"/>
      <c r="BX120" s="29"/>
      <c r="BY120" s="29"/>
      <c r="BZ120" s="29"/>
      <c r="CA120" s="70" t="str">
        <f t="shared" si="62"/>
        <v/>
      </c>
      <c r="CB120" s="70" t="str">
        <f t="shared" si="42"/>
        <v/>
      </c>
      <c r="CC120" s="71" t="str">
        <f t="shared" si="63"/>
        <v/>
      </c>
      <c r="CD120" s="1">
        <v>9457</v>
      </c>
      <c r="CE120" s="1">
        <v>3864</v>
      </c>
      <c r="CG120" s="29"/>
      <c r="CH120" s="29"/>
      <c r="CI120" s="14"/>
      <c r="CJ120" s="70">
        <f t="shared" si="64"/>
        <v>9457</v>
      </c>
      <c r="CK120" s="70">
        <f t="shared" si="43"/>
        <v>3864</v>
      </c>
      <c r="CL120" s="71">
        <f t="shared" si="65"/>
        <v>0.4085862324204293</v>
      </c>
      <c r="CM120" s="1">
        <v>2750</v>
      </c>
      <c r="CN120" s="1">
        <v>1469</v>
      </c>
      <c r="CQ120" s="30"/>
      <c r="CR120" s="30"/>
      <c r="CS120" s="70">
        <f t="shared" si="66"/>
        <v>2750</v>
      </c>
      <c r="CT120" s="70">
        <f t="shared" si="44"/>
        <v>1469</v>
      </c>
      <c r="CU120" s="71">
        <f t="shared" si="67"/>
        <v>0.5341818181818182</v>
      </c>
      <c r="CV120" s="14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</row>
    <row r="121" spans="1:118" ht="15" customHeight="1" x14ac:dyDescent="0.3">
      <c r="A121" s="48" t="s">
        <v>121</v>
      </c>
      <c r="B121" s="14" t="s">
        <v>63</v>
      </c>
      <c r="C121" s="1"/>
      <c r="D121" s="1"/>
      <c r="E121" s="29"/>
      <c r="F121" s="29"/>
      <c r="G121" s="14"/>
      <c r="H121" s="14"/>
      <c r="I121" s="70">
        <f t="shared" si="45"/>
        <v>0</v>
      </c>
      <c r="J121" s="70">
        <f t="shared" si="46"/>
        <v>0</v>
      </c>
      <c r="K121" s="71" t="str">
        <f t="shared" si="47"/>
        <v/>
      </c>
      <c r="L121" s="1"/>
      <c r="M121" s="1"/>
      <c r="N121" s="29"/>
      <c r="O121" s="29"/>
      <c r="P121" s="14"/>
      <c r="Q121" s="14"/>
      <c r="R121" s="70">
        <f t="shared" si="48"/>
        <v>0</v>
      </c>
      <c r="S121" s="70">
        <f t="shared" si="38"/>
        <v>0</v>
      </c>
      <c r="T121" s="71" t="str">
        <f t="shared" si="49"/>
        <v/>
      </c>
      <c r="U121" s="1"/>
      <c r="V121" s="1"/>
      <c r="W121" s="29"/>
      <c r="X121" s="29"/>
      <c r="Y121" s="14"/>
      <c r="Z121" s="14"/>
      <c r="AA121" s="70">
        <f t="shared" si="50"/>
        <v>0</v>
      </c>
      <c r="AB121" s="70">
        <f t="shared" si="39"/>
        <v>0</v>
      </c>
      <c r="AC121" s="71" t="str">
        <f t="shared" si="51"/>
        <v/>
      </c>
      <c r="AD121" s="29"/>
      <c r="AE121" s="29"/>
      <c r="AF121" s="29"/>
      <c r="AG121" s="14"/>
      <c r="AH121" s="14"/>
      <c r="AI121" s="14"/>
      <c r="AJ121" s="70">
        <f t="shared" si="52"/>
        <v>0</v>
      </c>
      <c r="AK121" s="70">
        <f t="shared" si="40"/>
        <v>0</v>
      </c>
      <c r="AL121" s="71" t="str">
        <f t="shared" si="53"/>
        <v/>
      </c>
      <c r="AM121" s="29"/>
      <c r="AN121" s="29"/>
      <c r="AP121" s="14"/>
      <c r="AQ121" s="70">
        <f t="shared" si="54"/>
        <v>0</v>
      </c>
      <c r="AR121" s="70">
        <f t="shared" si="55"/>
        <v>0</v>
      </c>
      <c r="AS121" s="71" t="str">
        <f t="shared" si="56"/>
        <v/>
      </c>
      <c r="AT121" s="29"/>
      <c r="AU121" s="29"/>
      <c r="AV121" s="14"/>
      <c r="AW121" s="14"/>
      <c r="AX121" s="29"/>
      <c r="AY121" s="29"/>
      <c r="AZ121" s="70">
        <f t="shared" si="68"/>
        <v>0</v>
      </c>
      <c r="BA121" s="70">
        <f t="shared" si="69"/>
        <v>0</v>
      </c>
      <c r="BB121" s="71" t="str">
        <f t="shared" si="70"/>
        <v/>
      </c>
      <c r="BC121" s="29">
        <v>19695</v>
      </c>
      <c r="BD121" s="29">
        <v>242</v>
      </c>
      <c r="BE121" s="14"/>
      <c r="BF121" s="14"/>
      <c r="BG121" s="29"/>
      <c r="BH121" s="29"/>
      <c r="BI121" s="70">
        <f t="shared" si="57"/>
        <v>19695</v>
      </c>
      <c r="BJ121" s="70">
        <f t="shared" si="58"/>
        <v>242</v>
      </c>
      <c r="BK121" s="71">
        <f t="shared" si="59"/>
        <v>1.2287382584412287E-2</v>
      </c>
      <c r="BL121" s="29">
        <v>552</v>
      </c>
      <c r="BM121" s="29">
        <v>22</v>
      </c>
      <c r="BO121" s="29"/>
      <c r="BQ121" s="29"/>
      <c r="BR121" s="70">
        <f t="shared" si="60"/>
        <v>552</v>
      </c>
      <c r="BS121" s="70">
        <f t="shared" si="41"/>
        <v>22</v>
      </c>
      <c r="BT121" s="71">
        <f t="shared" si="61"/>
        <v>3.9855072463768113E-2</v>
      </c>
      <c r="BU121" s="29">
        <v>2301</v>
      </c>
      <c r="BV121" s="29">
        <v>263</v>
      </c>
      <c r="BW121" s="29"/>
      <c r="BX121" s="29"/>
      <c r="BY121" s="29"/>
      <c r="BZ121" s="29"/>
      <c r="CA121" s="70">
        <f t="shared" si="62"/>
        <v>2301</v>
      </c>
      <c r="CB121" s="70">
        <f t="shared" si="42"/>
        <v>263</v>
      </c>
      <c r="CC121" s="71">
        <f t="shared" si="63"/>
        <v>0.11429813124728379</v>
      </c>
      <c r="CD121" s="1">
        <v>3601</v>
      </c>
      <c r="CE121" s="1">
        <v>292</v>
      </c>
      <c r="CH121" s="29"/>
      <c r="CI121" s="14"/>
      <c r="CJ121" s="70">
        <f t="shared" si="64"/>
        <v>3601</v>
      </c>
      <c r="CK121" s="70">
        <f t="shared" si="43"/>
        <v>292</v>
      </c>
      <c r="CL121" s="71">
        <f t="shared" si="65"/>
        <v>8.1088586503748963E-2</v>
      </c>
      <c r="CM121" s="1">
        <v>2977</v>
      </c>
      <c r="CN121" s="1">
        <v>120</v>
      </c>
      <c r="CQ121" s="30"/>
      <c r="CR121" s="30"/>
      <c r="CS121" s="70">
        <f t="shared" si="66"/>
        <v>2977</v>
      </c>
      <c r="CT121" s="70">
        <f t="shared" si="44"/>
        <v>120</v>
      </c>
      <c r="CU121" s="71">
        <f t="shared" si="67"/>
        <v>4.0309035942223716E-2</v>
      </c>
      <c r="CV121" s="14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</row>
    <row r="122" spans="1:118" ht="15" customHeight="1" x14ac:dyDescent="0.3">
      <c r="A122" s="46" t="s">
        <v>111</v>
      </c>
      <c r="B122" s="14" t="s">
        <v>63</v>
      </c>
      <c r="C122" s="1">
        <v>105808</v>
      </c>
      <c r="D122" s="1">
        <v>1479</v>
      </c>
      <c r="E122" s="29"/>
      <c r="F122" s="29"/>
      <c r="G122" s="14"/>
      <c r="H122" s="14"/>
      <c r="I122" s="70">
        <f t="shared" si="45"/>
        <v>105808</v>
      </c>
      <c r="J122" s="70">
        <f t="shared" si="46"/>
        <v>1479</v>
      </c>
      <c r="K122" s="71">
        <f t="shared" si="47"/>
        <v>1.3978149100257069E-2</v>
      </c>
      <c r="L122" s="1"/>
      <c r="M122" s="1"/>
      <c r="N122" s="29"/>
      <c r="O122" s="29"/>
      <c r="P122" s="14"/>
      <c r="Q122" s="14"/>
      <c r="R122" s="70">
        <f t="shared" si="48"/>
        <v>0</v>
      </c>
      <c r="S122" s="70">
        <f t="shared" si="38"/>
        <v>0</v>
      </c>
      <c r="T122" s="71" t="str">
        <f t="shared" si="49"/>
        <v/>
      </c>
      <c r="U122" s="1"/>
      <c r="V122" s="1"/>
      <c r="W122" s="29"/>
      <c r="X122" s="29"/>
      <c r="Y122" s="14"/>
      <c r="Z122" s="14"/>
      <c r="AA122" s="70">
        <f t="shared" si="50"/>
        <v>0</v>
      </c>
      <c r="AB122" s="70">
        <f t="shared" si="39"/>
        <v>0</v>
      </c>
      <c r="AC122" s="71" t="str">
        <f t="shared" si="51"/>
        <v/>
      </c>
      <c r="AD122" s="29">
        <v>12350</v>
      </c>
      <c r="AE122" s="29">
        <v>938</v>
      </c>
      <c r="AG122" s="14"/>
      <c r="AH122" s="14"/>
      <c r="AI122" s="14"/>
      <c r="AJ122" s="70">
        <f t="shared" si="52"/>
        <v>12350</v>
      </c>
      <c r="AK122" s="70">
        <f t="shared" si="40"/>
        <v>938</v>
      </c>
      <c r="AL122" s="71">
        <f t="shared" si="53"/>
        <v>7.5951417004048588E-2</v>
      </c>
      <c r="AM122" s="29">
        <v>162448</v>
      </c>
      <c r="AN122" s="29">
        <v>1351</v>
      </c>
      <c r="AP122" s="14"/>
      <c r="AQ122" s="70">
        <f t="shared" si="54"/>
        <v>162448</v>
      </c>
      <c r="AR122" s="70">
        <f t="shared" si="55"/>
        <v>1351</v>
      </c>
      <c r="AS122" s="71">
        <f t="shared" si="56"/>
        <v>8.3165074362257455E-3</v>
      </c>
      <c r="AT122" s="29">
        <v>17920</v>
      </c>
      <c r="AU122" s="29">
        <v>786</v>
      </c>
      <c r="AV122" s="14"/>
      <c r="AW122" s="14"/>
      <c r="AX122" s="29"/>
      <c r="AY122" s="29"/>
      <c r="AZ122" s="70">
        <f t="shared" si="68"/>
        <v>17920</v>
      </c>
      <c r="BA122" s="70">
        <f t="shared" si="69"/>
        <v>786</v>
      </c>
      <c r="BB122" s="71">
        <f t="shared" si="70"/>
        <v>4.386160714285714E-2</v>
      </c>
      <c r="BC122" s="29">
        <v>223964</v>
      </c>
      <c r="BD122" s="29">
        <v>1518</v>
      </c>
      <c r="BE122" s="14"/>
      <c r="BF122" s="14"/>
      <c r="BG122" s="29"/>
      <c r="BH122" s="29"/>
      <c r="BI122" s="70">
        <f t="shared" si="57"/>
        <v>223964</v>
      </c>
      <c r="BJ122" s="70">
        <f t="shared" si="58"/>
        <v>1518</v>
      </c>
      <c r="BK122" s="71">
        <f t="shared" si="59"/>
        <v>6.7778750156275115E-3</v>
      </c>
      <c r="BL122" s="29">
        <v>411808</v>
      </c>
      <c r="BM122" s="29">
        <v>4076</v>
      </c>
      <c r="BO122" s="29"/>
      <c r="BQ122" s="29"/>
      <c r="BR122" s="70">
        <f t="shared" si="60"/>
        <v>411808</v>
      </c>
      <c r="BS122" s="70">
        <f t="shared" si="41"/>
        <v>4076</v>
      </c>
      <c r="BT122" s="71">
        <f t="shared" si="61"/>
        <v>9.897816458155257E-3</v>
      </c>
      <c r="BU122" s="29">
        <v>23842</v>
      </c>
      <c r="BV122" s="29">
        <v>255</v>
      </c>
      <c r="BW122" s="29"/>
      <c r="BX122" s="29"/>
      <c r="BY122" s="29"/>
      <c r="BZ122" s="29"/>
      <c r="CA122" s="70">
        <f t="shared" si="62"/>
        <v>23842</v>
      </c>
      <c r="CB122" s="70">
        <f t="shared" si="42"/>
        <v>255</v>
      </c>
      <c r="CC122" s="71">
        <f t="shared" si="63"/>
        <v>1.0695411458770237E-2</v>
      </c>
      <c r="CD122" s="1">
        <v>48425</v>
      </c>
      <c r="CE122" s="1">
        <v>956</v>
      </c>
      <c r="CG122" s="29"/>
      <c r="CH122" s="29"/>
      <c r="CI122" s="14"/>
      <c r="CJ122" s="70">
        <f t="shared" si="64"/>
        <v>48425</v>
      </c>
      <c r="CK122" s="70">
        <f t="shared" si="43"/>
        <v>956</v>
      </c>
      <c r="CL122" s="71">
        <f t="shared" si="65"/>
        <v>1.9741868869385649E-2</v>
      </c>
      <c r="CM122" s="1">
        <v>38155</v>
      </c>
      <c r="CN122" s="1">
        <v>769</v>
      </c>
      <c r="CO122" s="14"/>
      <c r="CP122" s="29"/>
      <c r="CQ122" s="30"/>
      <c r="CR122" s="30"/>
      <c r="CS122" s="70">
        <f t="shared" si="66"/>
        <v>38155</v>
      </c>
      <c r="CT122" s="70">
        <f t="shared" si="44"/>
        <v>769</v>
      </c>
      <c r="CU122" s="71">
        <f t="shared" si="67"/>
        <v>2.0154632420390513E-2</v>
      </c>
      <c r="CV122" s="14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</row>
    <row r="123" spans="1:118" ht="15" customHeight="1" x14ac:dyDescent="0.3">
      <c r="A123" s="46" t="s">
        <v>27</v>
      </c>
      <c r="B123" s="14" t="s">
        <v>63</v>
      </c>
      <c r="C123" s="1">
        <v>37804</v>
      </c>
      <c r="D123" s="1">
        <v>2524</v>
      </c>
      <c r="E123" s="29"/>
      <c r="F123" s="29"/>
      <c r="G123" s="14"/>
      <c r="H123" s="14"/>
      <c r="I123" s="70">
        <f t="shared" si="45"/>
        <v>37804</v>
      </c>
      <c r="J123" s="70">
        <f t="shared" si="46"/>
        <v>2524</v>
      </c>
      <c r="K123" s="71">
        <f t="shared" si="47"/>
        <v>6.6765421648502798E-2</v>
      </c>
      <c r="L123" s="1">
        <v>18857</v>
      </c>
      <c r="M123" s="1">
        <v>1285</v>
      </c>
      <c r="N123" s="29"/>
      <c r="O123" s="29"/>
      <c r="P123" s="14"/>
      <c r="Q123" s="14"/>
      <c r="R123" s="70">
        <f t="shared" si="48"/>
        <v>18857</v>
      </c>
      <c r="S123" s="70">
        <f t="shared" si="38"/>
        <v>1285</v>
      </c>
      <c r="T123" s="71">
        <f t="shared" si="49"/>
        <v>6.8144455639815457E-2</v>
      </c>
      <c r="U123" s="1">
        <v>39097</v>
      </c>
      <c r="V123" s="1">
        <v>2087</v>
      </c>
      <c r="W123" s="29"/>
      <c r="X123" s="29"/>
      <c r="Y123" s="14"/>
      <c r="Z123" s="14"/>
      <c r="AA123" s="70">
        <f t="shared" si="50"/>
        <v>39097</v>
      </c>
      <c r="AB123" s="70">
        <f t="shared" si="39"/>
        <v>2087</v>
      </c>
      <c r="AC123" s="71">
        <f t="shared" si="51"/>
        <v>5.3380054735657469E-2</v>
      </c>
      <c r="AD123" s="29">
        <v>75520</v>
      </c>
      <c r="AE123" s="29">
        <v>7219</v>
      </c>
      <c r="AF123" s="29"/>
      <c r="AG123" s="14"/>
      <c r="AH123" s="14"/>
      <c r="AI123" s="14"/>
      <c r="AJ123" s="70">
        <f t="shared" si="52"/>
        <v>75520</v>
      </c>
      <c r="AK123" s="70">
        <f t="shared" si="40"/>
        <v>7219</v>
      </c>
      <c r="AL123" s="71">
        <f t="shared" si="53"/>
        <v>9.5590572033898299E-2</v>
      </c>
      <c r="AM123" s="29">
        <v>65526</v>
      </c>
      <c r="AN123" s="29">
        <v>9387</v>
      </c>
      <c r="AP123" s="14"/>
      <c r="AQ123" s="70">
        <f t="shared" si="54"/>
        <v>65526</v>
      </c>
      <c r="AR123" s="70">
        <f t="shared" si="55"/>
        <v>9387</v>
      </c>
      <c r="AS123" s="71">
        <f t="shared" si="56"/>
        <v>0.14325611207764857</v>
      </c>
      <c r="AT123" s="29">
        <v>25259</v>
      </c>
      <c r="AU123" s="29">
        <v>2644</v>
      </c>
      <c r="AV123" s="14"/>
      <c r="AW123" s="14"/>
      <c r="AX123" s="29"/>
      <c r="AY123" s="29"/>
      <c r="AZ123" s="70">
        <f t="shared" si="68"/>
        <v>25259</v>
      </c>
      <c r="BA123" s="70">
        <f t="shared" si="69"/>
        <v>2644</v>
      </c>
      <c r="BB123" s="71">
        <f t="shared" si="70"/>
        <v>0.10467556118611188</v>
      </c>
      <c r="BC123" s="29">
        <v>74529</v>
      </c>
      <c r="BD123" s="29">
        <v>6526</v>
      </c>
      <c r="BE123" s="14"/>
      <c r="BF123" s="14"/>
      <c r="BG123" s="29"/>
      <c r="BH123" s="29"/>
      <c r="BI123" s="70">
        <f t="shared" si="57"/>
        <v>74529</v>
      </c>
      <c r="BJ123" s="70">
        <f t="shared" si="58"/>
        <v>6526</v>
      </c>
      <c r="BK123" s="71">
        <f t="shared" si="59"/>
        <v>8.7563230420373284E-2</v>
      </c>
      <c r="BL123" s="29">
        <v>34840</v>
      </c>
      <c r="BM123" s="29">
        <v>2690</v>
      </c>
      <c r="BO123" s="29"/>
      <c r="BQ123" s="29"/>
      <c r="BR123" s="70">
        <f t="shared" si="60"/>
        <v>34840</v>
      </c>
      <c r="BS123" s="70">
        <f t="shared" si="41"/>
        <v>2690</v>
      </c>
      <c r="BT123" s="71">
        <f t="shared" si="61"/>
        <v>7.7210103329506313E-2</v>
      </c>
      <c r="BU123" s="29">
        <v>33325</v>
      </c>
      <c r="BV123" s="29">
        <v>3247</v>
      </c>
      <c r="BW123" s="29"/>
      <c r="BX123" s="29"/>
      <c r="BY123" s="29"/>
      <c r="BZ123" s="29"/>
      <c r="CA123" s="70">
        <f t="shared" si="62"/>
        <v>33325</v>
      </c>
      <c r="CB123" s="70">
        <f t="shared" si="42"/>
        <v>3247</v>
      </c>
      <c r="CC123" s="71">
        <f t="shared" si="63"/>
        <v>9.7434358589647413E-2</v>
      </c>
      <c r="CD123" s="1">
        <v>39715</v>
      </c>
      <c r="CE123" s="1">
        <v>4139</v>
      </c>
      <c r="CG123" s="29"/>
      <c r="CH123" s="29"/>
      <c r="CI123" s="14"/>
      <c r="CJ123" s="70">
        <f t="shared" si="64"/>
        <v>39715</v>
      </c>
      <c r="CK123" s="70">
        <f t="shared" si="43"/>
        <v>4139</v>
      </c>
      <c r="CL123" s="71">
        <f t="shared" si="65"/>
        <v>0.10421755004406395</v>
      </c>
      <c r="CM123" s="1">
        <v>16003</v>
      </c>
      <c r="CN123" s="1">
        <v>1378</v>
      </c>
      <c r="CO123" s="14"/>
      <c r="CP123" s="29"/>
      <c r="CQ123" s="30"/>
      <c r="CR123" s="30"/>
      <c r="CS123" s="70">
        <f t="shared" si="66"/>
        <v>16003</v>
      </c>
      <c r="CT123" s="70">
        <f t="shared" si="44"/>
        <v>1378</v>
      </c>
      <c r="CU123" s="71">
        <f t="shared" si="67"/>
        <v>8.6108854589764416E-2</v>
      </c>
      <c r="CV123" s="14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</row>
    <row r="124" spans="1:118" ht="15" customHeight="1" x14ac:dyDescent="0.3">
      <c r="A124" s="46" t="s">
        <v>112</v>
      </c>
      <c r="B124" s="14" t="s">
        <v>63</v>
      </c>
      <c r="C124" s="1">
        <v>167134</v>
      </c>
      <c r="D124" s="1">
        <v>6486</v>
      </c>
      <c r="E124" s="29"/>
      <c r="F124" s="29"/>
      <c r="G124" s="14"/>
      <c r="H124" s="14"/>
      <c r="I124" s="70">
        <f t="shared" si="45"/>
        <v>167134</v>
      </c>
      <c r="J124" s="70">
        <f t="shared" si="46"/>
        <v>6486</v>
      </c>
      <c r="K124" s="71">
        <f t="shared" si="47"/>
        <v>3.880718465422954E-2</v>
      </c>
      <c r="L124" s="1">
        <v>38318</v>
      </c>
      <c r="M124" s="1">
        <v>1231</v>
      </c>
      <c r="N124" s="29"/>
      <c r="O124" s="29"/>
      <c r="P124" s="14"/>
      <c r="Q124" s="14"/>
      <c r="R124" s="70">
        <f t="shared" si="48"/>
        <v>38318</v>
      </c>
      <c r="S124" s="70">
        <f t="shared" si="38"/>
        <v>1231</v>
      </c>
      <c r="T124" s="71">
        <f t="shared" si="49"/>
        <v>3.2125893835795186E-2</v>
      </c>
      <c r="U124" s="1">
        <v>74600</v>
      </c>
      <c r="V124" s="1">
        <v>3642</v>
      </c>
      <c r="W124" s="29"/>
      <c r="X124" s="29"/>
      <c r="Y124" s="14"/>
      <c r="Z124" s="14"/>
      <c r="AA124" s="70">
        <f t="shared" si="50"/>
        <v>74600</v>
      </c>
      <c r="AB124" s="70">
        <f t="shared" si="39"/>
        <v>3642</v>
      </c>
      <c r="AC124" s="71">
        <f t="shared" si="51"/>
        <v>4.8820375335120646E-2</v>
      </c>
      <c r="AD124" s="29">
        <v>96616</v>
      </c>
      <c r="AE124" s="29">
        <v>1809</v>
      </c>
      <c r="AG124" s="14"/>
      <c r="AH124" s="14"/>
      <c r="AI124" s="14"/>
      <c r="AJ124" s="70">
        <f t="shared" si="52"/>
        <v>96616</v>
      </c>
      <c r="AK124" s="70">
        <f t="shared" si="40"/>
        <v>1809</v>
      </c>
      <c r="AL124" s="71">
        <f t="shared" si="53"/>
        <v>1.8723606856007286E-2</v>
      </c>
      <c r="AM124" s="29">
        <v>72975</v>
      </c>
      <c r="AN124" s="29">
        <v>2562</v>
      </c>
      <c r="AP124" s="14"/>
      <c r="AQ124" s="70">
        <f t="shared" si="54"/>
        <v>72975</v>
      </c>
      <c r="AR124" s="70">
        <f t="shared" si="55"/>
        <v>2562</v>
      </c>
      <c r="AS124" s="71">
        <f t="shared" si="56"/>
        <v>3.5107913669064746E-2</v>
      </c>
      <c r="AT124" s="29">
        <v>49718</v>
      </c>
      <c r="AU124" s="29">
        <v>1152</v>
      </c>
      <c r="AV124" s="14"/>
      <c r="AW124" s="14"/>
      <c r="AX124" s="29"/>
      <c r="AY124" s="29"/>
      <c r="AZ124" s="70">
        <f t="shared" si="68"/>
        <v>49718</v>
      </c>
      <c r="BA124" s="70">
        <f t="shared" si="69"/>
        <v>1152</v>
      </c>
      <c r="BB124" s="71">
        <f t="shared" si="70"/>
        <v>2.3170682650146827E-2</v>
      </c>
      <c r="BC124" s="29">
        <v>141888</v>
      </c>
      <c r="BD124" s="29">
        <v>4728</v>
      </c>
      <c r="BE124" s="14"/>
      <c r="BF124" s="14"/>
      <c r="BG124" s="29"/>
      <c r="BH124" s="29"/>
      <c r="BI124" s="70">
        <f t="shared" si="57"/>
        <v>141888</v>
      </c>
      <c r="BJ124" s="70">
        <f t="shared" si="58"/>
        <v>4728</v>
      </c>
      <c r="BK124" s="71">
        <f t="shared" si="59"/>
        <v>3.3322056833558863E-2</v>
      </c>
      <c r="BL124" s="29">
        <v>746310</v>
      </c>
      <c r="BM124" s="29">
        <v>2592</v>
      </c>
      <c r="BO124" s="29"/>
      <c r="BQ124" s="29"/>
      <c r="BR124" s="70">
        <f t="shared" si="60"/>
        <v>746310</v>
      </c>
      <c r="BS124" s="70">
        <f t="shared" si="41"/>
        <v>2592</v>
      </c>
      <c r="BT124" s="71">
        <f t="shared" si="61"/>
        <v>3.4730875909474617E-3</v>
      </c>
      <c r="BU124" s="29">
        <v>61145</v>
      </c>
      <c r="BV124" s="29">
        <v>2635</v>
      </c>
      <c r="BW124" s="29"/>
      <c r="BX124" s="29"/>
      <c r="BY124" s="29"/>
      <c r="BZ124" s="29"/>
      <c r="CA124" s="70">
        <f t="shared" si="62"/>
        <v>61145</v>
      </c>
      <c r="CB124" s="70">
        <f t="shared" si="42"/>
        <v>2635</v>
      </c>
      <c r="CC124" s="71">
        <f t="shared" si="63"/>
        <v>4.3094284078829016E-2</v>
      </c>
      <c r="CD124" s="1">
        <v>105989</v>
      </c>
      <c r="CE124" s="1">
        <v>5316</v>
      </c>
      <c r="CG124" s="29"/>
      <c r="CH124" s="29"/>
      <c r="CI124" s="14"/>
      <c r="CJ124" s="70">
        <f t="shared" si="64"/>
        <v>105989</v>
      </c>
      <c r="CK124" s="70">
        <f t="shared" si="43"/>
        <v>5316</v>
      </c>
      <c r="CL124" s="71">
        <f t="shared" si="65"/>
        <v>5.0156148279538446E-2</v>
      </c>
      <c r="CM124" s="1">
        <v>80067</v>
      </c>
      <c r="CN124" s="1">
        <v>3861</v>
      </c>
      <c r="CO124" s="14"/>
      <c r="CP124" s="29"/>
      <c r="CQ124" s="30"/>
      <c r="CR124" s="30"/>
      <c r="CS124" s="70">
        <f t="shared" si="66"/>
        <v>80067</v>
      </c>
      <c r="CT124" s="70">
        <f t="shared" si="44"/>
        <v>3861</v>
      </c>
      <c r="CU124" s="71">
        <f t="shared" si="67"/>
        <v>4.8222113979542132E-2</v>
      </c>
      <c r="CV124" s="14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</row>
    <row r="125" spans="1:118" ht="15" customHeight="1" x14ac:dyDescent="0.3">
      <c r="A125" s="46" t="s">
        <v>113</v>
      </c>
      <c r="B125" s="14" t="s">
        <v>63</v>
      </c>
      <c r="C125" s="1">
        <v>24004</v>
      </c>
      <c r="D125" s="1">
        <v>358</v>
      </c>
      <c r="E125" s="29"/>
      <c r="F125" s="29"/>
      <c r="G125" s="14"/>
      <c r="H125" s="14"/>
      <c r="I125" s="70">
        <f t="shared" si="45"/>
        <v>24004</v>
      </c>
      <c r="J125" s="70">
        <f t="shared" si="46"/>
        <v>358</v>
      </c>
      <c r="K125" s="71">
        <f t="shared" si="47"/>
        <v>1.491418096983836E-2</v>
      </c>
      <c r="L125" s="1">
        <v>57779</v>
      </c>
      <c r="M125" s="1">
        <v>1061</v>
      </c>
      <c r="N125" s="29"/>
      <c r="O125" s="29"/>
      <c r="P125" s="14"/>
      <c r="Q125" s="14"/>
      <c r="R125" s="70">
        <f t="shared" si="48"/>
        <v>57779</v>
      </c>
      <c r="S125" s="70">
        <f t="shared" si="38"/>
        <v>1061</v>
      </c>
      <c r="T125" s="71">
        <f t="shared" si="49"/>
        <v>1.8363073088838507E-2</v>
      </c>
      <c r="U125" s="1">
        <v>4231</v>
      </c>
      <c r="V125" s="1">
        <v>30</v>
      </c>
      <c r="W125" s="29"/>
      <c r="X125" s="29"/>
      <c r="Y125" s="14"/>
      <c r="Z125" s="14"/>
      <c r="AA125" s="70">
        <f t="shared" si="50"/>
        <v>4231</v>
      </c>
      <c r="AB125" s="70">
        <f t="shared" si="39"/>
        <v>30</v>
      </c>
      <c r="AC125" s="71">
        <f t="shared" si="51"/>
        <v>7.0905223351453561E-3</v>
      </c>
      <c r="AD125" s="29">
        <v>1727</v>
      </c>
      <c r="AE125" s="29">
        <v>19</v>
      </c>
      <c r="AF125" s="29"/>
      <c r="AG125" s="14"/>
      <c r="AH125" s="14"/>
      <c r="AI125" s="14"/>
      <c r="AJ125" s="70">
        <f t="shared" si="52"/>
        <v>1727</v>
      </c>
      <c r="AK125" s="70">
        <f t="shared" si="40"/>
        <v>19</v>
      </c>
      <c r="AL125" s="71">
        <f t="shared" si="53"/>
        <v>1.1001737116386797E-2</v>
      </c>
      <c r="AM125" s="29">
        <v>3731</v>
      </c>
      <c r="AN125" s="29">
        <v>58</v>
      </c>
      <c r="AP125" s="14"/>
      <c r="AQ125" s="70">
        <f t="shared" si="54"/>
        <v>3731</v>
      </c>
      <c r="AR125" s="70">
        <f t="shared" si="55"/>
        <v>58</v>
      </c>
      <c r="AS125" s="71">
        <f t="shared" si="56"/>
        <v>1.5545430179576521E-2</v>
      </c>
      <c r="AT125" s="29">
        <v>45006</v>
      </c>
      <c r="AU125" s="29">
        <v>541</v>
      </c>
      <c r="AV125" s="14"/>
      <c r="AW125" s="14"/>
      <c r="AX125" s="29"/>
      <c r="AY125" s="29"/>
      <c r="AZ125" s="70">
        <f t="shared" si="68"/>
        <v>45006</v>
      </c>
      <c r="BA125" s="70">
        <f t="shared" si="69"/>
        <v>541</v>
      </c>
      <c r="BB125" s="71">
        <f t="shared" si="70"/>
        <v>1.2020619472959161E-2</v>
      </c>
      <c r="BC125" s="29">
        <v>45708</v>
      </c>
      <c r="BD125" s="29">
        <v>444</v>
      </c>
      <c r="BE125" s="14"/>
      <c r="BF125" s="14"/>
      <c r="BG125" s="29"/>
      <c r="BH125" s="29"/>
      <c r="BI125" s="70">
        <f t="shared" si="57"/>
        <v>45708</v>
      </c>
      <c r="BJ125" s="70">
        <f t="shared" si="58"/>
        <v>444</v>
      </c>
      <c r="BK125" s="71">
        <f t="shared" si="59"/>
        <v>9.7138356524022057E-3</v>
      </c>
      <c r="BL125" s="29">
        <v>172972</v>
      </c>
      <c r="BM125" s="29">
        <v>1037</v>
      </c>
      <c r="BO125" s="29"/>
      <c r="BQ125" s="29"/>
      <c r="BR125" s="70">
        <f t="shared" si="60"/>
        <v>172972</v>
      </c>
      <c r="BS125" s="70">
        <f t="shared" si="41"/>
        <v>1037</v>
      </c>
      <c r="BT125" s="71">
        <f t="shared" si="61"/>
        <v>5.9951899729435978E-3</v>
      </c>
      <c r="BU125" s="29">
        <v>57317</v>
      </c>
      <c r="BV125" s="29">
        <v>454</v>
      </c>
      <c r="BW125" s="29"/>
      <c r="BX125" s="29"/>
      <c r="BY125" s="29"/>
      <c r="BZ125" s="29"/>
      <c r="CA125" s="70">
        <f t="shared" si="62"/>
        <v>57317</v>
      </c>
      <c r="CB125" s="70">
        <f t="shared" si="42"/>
        <v>454</v>
      </c>
      <c r="CC125" s="71">
        <f t="shared" si="63"/>
        <v>7.9208611755674577E-3</v>
      </c>
      <c r="CD125" s="1">
        <v>93765</v>
      </c>
      <c r="CE125" s="1">
        <v>714</v>
      </c>
      <c r="CG125" s="29"/>
      <c r="CH125" s="29"/>
      <c r="CI125" s="14"/>
      <c r="CJ125" s="70">
        <f t="shared" si="64"/>
        <v>93765</v>
      </c>
      <c r="CK125" s="70">
        <f t="shared" si="43"/>
        <v>714</v>
      </c>
      <c r="CL125" s="71">
        <f t="shared" si="65"/>
        <v>7.6147816349384102E-3</v>
      </c>
      <c r="CM125" s="1">
        <v>113078</v>
      </c>
      <c r="CN125" s="1">
        <v>1045</v>
      </c>
      <c r="CO125" s="14"/>
      <c r="CP125" s="29"/>
      <c r="CQ125" s="30"/>
      <c r="CR125" s="30"/>
      <c r="CS125" s="70">
        <f t="shared" si="66"/>
        <v>113078</v>
      </c>
      <c r="CT125" s="70">
        <f t="shared" si="44"/>
        <v>1045</v>
      </c>
      <c r="CU125" s="71">
        <f t="shared" si="67"/>
        <v>9.2414085852243581E-3</v>
      </c>
      <c r="CV125" s="14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</row>
    <row r="126" spans="1:118" ht="15" customHeight="1" x14ac:dyDescent="0.3">
      <c r="A126" s="46" t="s">
        <v>36</v>
      </c>
      <c r="B126" s="14" t="s">
        <v>63</v>
      </c>
      <c r="C126" s="1">
        <v>55789</v>
      </c>
      <c r="D126" s="1">
        <v>1189</v>
      </c>
      <c r="E126" s="29"/>
      <c r="F126" s="29"/>
      <c r="G126" s="14"/>
      <c r="H126" s="14"/>
      <c r="I126" s="70">
        <f t="shared" si="45"/>
        <v>55789</v>
      </c>
      <c r="J126" s="70">
        <f t="shared" si="46"/>
        <v>1189</v>
      </c>
      <c r="K126" s="71">
        <f t="shared" si="47"/>
        <v>2.1312445105665993E-2</v>
      </c>
      <c r="L126" s="1">
        <v>78072</v>
      </c>
      <c r="M126" s="1">
        <v>1742</v>
      </c>
      <c r="N126" s="29"/>
      <c r="O126" s="29"/>
      <c r="P126" s="14"/>
      <c r="Q126" s="14"/>
      <c r="R126" s="70">
        <f t="shared" si="48"/>
        <v>78072</v>
      </c>
      <c r="S126" s="70">
        <f t="shared" si="38"/>
        <v>1742</v>
      </c>
      <c r="T126" s="71">
        <f t="shared" si="49"/>
        <v>2.2312736960754177E-2</v>
      </c>
      <c r="U126" s="1">
        <v>80002</v>
      </c>
      <c r="V126" s="1">
        <v>1714</v>
      </c>
      <c r="W126" s="29"/>
      <c r="X126" s="29"/>
      <c r="Y126" s="14"/>
      <c r="Z126" s="14"/>
      <c r="AA126" s="70">
        <f t="shared" si="50"/>
        <v>80002</v>
      </c>
      <c r="AB126" s="70">
        <f t="shared" si="39"/>
        <v>1714</v>
      </c>
      <c r="AC126" s="71">
        <f t="shared" si="51"/>
        <v>2.1424464388390289E-2</v>
      </c>
      <c r="AD126" s="29">
        <v>36933</v>
      </c>
      <c r="AE126" s="29">
        <v>764</v>
      </c>
      <c r="AG126" s="14"/>
      <c r="AH126" s="14"/>
      <c r="AI126" s="14"/>
      <c r="AJ126" s="70">
        <f t="shared" si="52"/>
        <v>36933</v>
      </c>
      <c r="AK126" s="70">
        <f t="shared" si="40"/>
        <v>764</v>
      </c>
      <c r="AL126" s="71">
        <f t="shared" si="53"/>
        <v>2.0686107275336419E-2</v>
      </c>
      <c r="AM126" s="29">
        <v>22763</v>
      </c>
      <c r="AN126" s="29">
        <v>388</v>
      </c>
      <c r="AP126" s="14"/>
      <c r="AQ126" s="70">
        <f t="shared" si="54"/>
        <v>22763</v>
      </c>
      <c r="AR126" s="70">
        <f t="shared" si="55"/>
        <v>388</v>
      </c>
      <c r="AS126" s="71">
        <f t="shared" si="56"/>
        <v>1.7045204937837719E-2</v>
      </c>
      <c r="AT126" s="29">
        <v>11004</v>
      </c>
      <c r="AU126" s="29">
        <v>434</v>
      </c>
      <c r="AV126" s="14"/>
      <c r="AW126" s="14"/>
      <c r="AX126" s="29"/>
      <c r="AY126" s="29"/>
      <c r="AZ126" s="70">
        <f t="shared" si="68"/>
        <v>11004</v>
      </c>
      <c r="BA126" s="70">
        <f t="shared" si="69"/>
        <v>434</v>
      </c>
      <c r="BB126" s="71">
        <f t="shared" si="70"/>
        <v>3.9440203562340966E-2</v>
      </c>
      <c r="BC126" s="29">
        <v>18122</v>
      </c>
      <c r="BD126" s="29">
        <v>529</v>
      </c>
      <c r="BE126" s="14"/>
      <c r="BF126" s="14"/>
      <c r="BG126" s="29"/>
      <c r="BH126" s="29"/>
      <c r="BI126" s="70">
        <f t="shared" si="57"/>
        <v>18122</v>
      </c>
      <c r="BJ126" s="70">
        <f t="shared" si="58"/>
        <v>529</v>
      </c>
      <c r="BK126" s="71">
        <f t="shared" si="59"/>
        <v>2.919103851672001E-2</v>
      </c>
      <c r="BL126" s="29">
        <v>20010</v>
      </c>
      <c r="BM126" s="29">
        <v>672</v>
      </c>
      <c r="BO126" s="29"/>
      <c r="BQ126" s="29"/>
      <c r="BR126" s="70">
        <f t="shared" si="60"/>
        <v>20010</v>
      </c>
      <c r="BS126" s="70">
        <f t="shared" si="41"/>
        <v>672</v>
      </c>
      <c r="BT126" s="71">
        <f t="shared" si="61"/>
        <v>3.3583208395802096E-2</v>
      </c>
      <c r="BU126" s="29">
        <v>49003</v>
      </c>
      <c r="BV126" s="29">
        <v>1325</v>
      </c>
      <c r="BW126" s="29"/>
      <c r="BX126" s="29"/>
      <c r="BY126" s="29"/>
      <c r="BZ126" s="29"/>
      <c r="CA126" s="70">
        <f t="shared" si="62"/>
        <v>49003</v>
      </c>
      <c r="CB126" s="70">
        <f t="shared" si="42"/>
        <v>1325</v>
      </c>
      <c r="CC126" s="71">
        <f t="shared" si="63"/>
        <v>2.7039160867701976E-2</v>
      </c>
      <c r="CD126" s="1">
        <v>26025</v>
      </c>
      <c r="CE126" s="1">
        <v>1806</v>
      </c>
      <c r="CG126" s="29"/>
      <c r="CH126" s="29"/>
      <c r="CI126" s="14"/>
      <c r="CJ126" s="70">
        <f t="shared" si="64"/>
        <v>26025</v>
      </c>
      <c r="CK126" s="70">
        <f t="shared" si="43"/>
        <v>1806</v>
      </c>
      <c r="CL126" s="71">
        <f t="shared" si="65"/>
        <v>6.939481268011527E-2</v>
      </c>
      <c r="CM126" s="1">
        <v>6071</v>
      </c>
      <c r="CN126" s="1">
        <v>366</v>
      </c>
      <c r="CO126" s="14"/>
      <c r="CP126" s="29"/>
      <c r="CQ126" s="30"/>
      <c r="CR126" s="30"/>
      <c r="CS126" s="70">
        <f t="shared" si="66"/>
        <v>6071</v>
      </c>
      <c r="CT126" s="70">
        <f t="shared" si="44"/>
        <v>366</v>
      </c>
      <c r="CU126" s="71">
        <f t="shared" si="67"/>
        <v>6.0286608466479985E-2</v>
      </c>
      <c r="CV126" s="14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</row>
    <row r="127" spans="1:118" ht="15" customHeight="1" x14ac:dyDescent="0.3">
      <c r="A127" s="46" t="s">
        <v>154</v>
      </c>
      <c r="B127" s="14" t="s">
        <v>63</v>
      </c>
      <c r="C127" s="1">
        <v>2723</v>
      </c>
      <c r="D127" s="1">
        <v>231</v>
      </c>
      <c r="E127" s="29"/>
      <c r="F127" s="29"/>
      <c r="G127" s="14"/>
      <c r="H127" s="14"/>
      <c r="I127" s="70">
        <f t="shared" si="45"/>
        <v>2723</v>
      </c>
      <c r="J127" s="70">
        <f t="shared" si="46"/>
        <v>231</v>
      </c>
      <c r="K127" s="71">
        <f t="shared" si="47"/>
        <v>8.4832904884318772E-2</v>
      </c>
      <c r="L127" s="1"/>
      <c r="M127" s="1"/>
      <c r="N127" s="29"/>
      <c r="O127" s="29"/>
      <c r="P127" s="14"/>
      <c r="Q127" s="14"/>
      <c r="R127" s="70">
        <f t="shared" si="48"/>
        <v>0</v>
      </c>
      <c r="S127" s="70">
        <f t="shared" si="38"/>
        <v>0</v>
      </c>
      <c r="T127" s="71" t="str">
        <f t="shared" si="49"/>
        <v/>
      </c>
      <c r="U127" s="1"/>
      <c r="V127" s="1"/>
      <c r="W127" s="29"/>
      <c r="X127" s="29"/>
      <c r="Y127" s="14"/>
      <c r="Z127" s="14"/>
      <c r="AA127" s="70">
        <f t="shared" si="50"/>
        <v>0</v>
      </c>
      <c r="AB127" s="70">
        <f t="shared" si="39"/>
        <v>0</v>
      </c>
      <c r="AC127" s="71" t="str">
        <f t="shared" si="51"/>
        <v/>
      </c>
      <c r="AD127" s="29"/>
      <c r="AE127" s="29"/>
      <c r="AF127" s="29"/>
      <c r="AG127" s="14"/>
      <c r="AH127" s="14"/>
      <c r="AI127" s="14"/>
      <c r="AJ127" s="70">
        <f t="shared" si="52"/>
        <v>0</v>
      </c>
      <c r="AK127" s="70">
        <f t="shared" si="40"/>
        <v>0</v>
      </c>
      <c r="AL127" s="71" t="str">
        <f t="shared" si="53"/>
        <v/>
      </c>
      <c r="AM127" s="29">
        <v>1358</v>
      </c>
      <c r="AN127" s="29">
        <v>149</v>
      </c>
      <c r="AP127" s="14"/>
      <c r="AQ127" s="70">
        <f t="shared" si="54"/>
        <v>1358</v>
      </c>
      <c r="AR127" s="70">
        <f t="shared" si="55"/>
        <v>149</v>
      </c>
      <c r="AS127" s="71">
        <f t="shared" si="56"/>
        <v>0.10972017673048601</v>
      </c>
      <c r="AT127" s="29">
        <v>117</v>
      </c>
      <c r="AU127" s="29">
        <v>1</v>
      </c>
      <c r="AV127" s="14"/>
      <c r="AW127" s="14"/>
      <c r="AX127" s="29"/>
      <c r="AY127" s="29"/>
      <c r="AZ127" s="70">
        <f t="shared" si="68"/>
        <v>117</v>
      </c>
      <c r="BA127" s="70">
        <f t="shared" si="69"/>
        <v>1</v>
      </c>
      <c r="BB127" s="71">
        <f t="shared" si="70"/>
        <v>8.5470085470085479E-3</v>
      </c>
      <c r="BC127" s="29">
        <v>4849</v>
      </c>
      <c r="BD127" s="29">
        <v>70</v>
      </c>
      <c r="BE127" s="14"/>
      <c r="BF127" s="14"/>
      <c r="BG127" s="29"/>
      <c r="BH127" s="29"/>
      <c r="BI127" s="70">
        <f t="shared" si="57"/>
        <v>4849</v>
      </c>
      <c r="BJ127" s="70">
        <f t="shared" si="58"/>
        <v>70</v>
      </c>
      <c r="BK127" s="71">
        <f t="shared" si="59"/>
        <v>1.4435966178593525E-2</v>
      </c>
      <c r="BL127" s="29"/>
      <c r="BM127" s="29"/>
      <c r="BO127" s="29"/>
      <c r="BQ127" s="29"/>
      <c r="BR127" s="70">
        <f t="shared" si="60"/>
        <v>0</v>
      </c>
      <c r="BS127" s="70">
        <f t="shared" si="41"/>
        <v>0</v>
      </c>
      <c r="BT127" s="71" t="str">
        <f t="shared" si="61"/>
        <v/>
      </c>
      <c r="BU127" s="29"/>
      <c r="BV127" s="29"/>
      <c r="BW127" s="29"/>
      <c r="BX127" s="29"/>
      <c r="BY127" s="29"/>
      <c r="BZ127" s="29"/>
      <c r="CA127" s="70">
        <f t="shared" si="62"/>
        <v>0</v>
      </c>
      <c r="CB127" s="70">
        <f t="shared" si="42"/>
        <v>0</v>
      </c>
      <c r="CC127" s="71" t="str">
        <f t="shared" si="63"/>
        <v/>
      </c>
      <c r="CD127" s="1"/>
      <c r="CE127" s="1"/>
      <c r="CG127" s="29"/>
      <c r="CH127" s="29"/>
      <c r="CI127" s="14"/>
      <c r="CJ127" s="70">
        <f t="shared" si="64"/>
        <v>0</v>
      </c>
      <c r="CK127" s="70">
        <f t="shared" si="43"/>
        <v>0</v>
      </c>
      <c r="CL127" s="71" t="str">
        <f t="shared" si="65"/>
        <v/>
      </c>
      <c r="CM127" s="1"/>
      <c r="CN127" s="1"/>
      <c r="CO127" s="14"/>
      <c r="CP127" s="29"/>
      <c r="CQ127" s="30"/>
      <c r="CR127" s="30"/>
      <c r="CS127" s="70">
        <f t="shared" si="66"/>
        <v>0</v>
      </c>
      <c r="CT127" s="70">
        <f t="shared" si="44"/>
        <v>0</v>
      </c>
      <c r="CU127" s="71" t="str">
        <f t="shared" si="67"/>
        <v/>
      </c>
      <c r="CV127" s="14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</row>
    <row r="128" spans="1:118" ht="15" customHeight="1" x14ac:dyDescent="0.3">
      <c r="A128" s="46" t="s">
        <v>114</v>
      </c>
      <c r="B128" s="14" t="s">
        <v>63</v>
      </c>
      <c r="C128" s="1"/>
      <c r="D128" s="1"/>
      <c r="E128" s="29"/>
      <c r="F128" s="29"/>
      <c r="G128" s="14"/>
      <c r="H128" s="14"/>
      <c r="I128" s="70">
        <f t="shared" si="45"/>
        <v>0</v>
      </c>
      <c r="J128" s="70">
        <f t="shared" si="46"/>
        <v>0</v>
      </c>
      <c r="K128" s="71" t="str">
        <f t="shared" si="47"/>
        <v/>
      </c>
      <c r="L128" s="1"/>
      <c r="M128" s="1"/>
      <c r="N128" s="29"/>
      <c r="O128" s="29"/>
      <c r="P128" s="14"/>
      <c r="Q128" s="14"/>
      <c r="R128" s="70">
        <f t="shared" si="48"/>
        <v>0</v>
      </c>
      <c r="S128" s="70">
        <f t="shared" si="38"/>
        <v>0</v>
      </c>
      <c r="T128" s="71" t="str">
        <f t="shared" si="49"/>
        <v/>
      </c>
      <c r="U128" s="1"/>
      <c r="V128" s="1"/>
      <c r="W128" s="29"/>
      <c r="X128" s="29"/>
      <c r="Y128" s="14"/>
      <c r="Z128" s="14"/>
      <c r="AA128" s="70">
        <f t="shared" si="50"/>
        <v>0</v>
      </c>
      <c r="AB128" s="70">
        <f t="shared" si="39"/>
        <v>0</v>
      </c>
      <c r="AC128" s="71" t="str">
        <f t="shared" si="51"/>
        <v/>
      </c>
      <c r="AD128" s="29"/>
      <c r="AE128" s="29"/>
      <c r="AG128" s="14"/>
      <c r="AH128" s="14"/>
      <c r="AI128" s="14"/>
      <c r="AJ128" s="70">
        <f t="shared" si="52"/>
        <v>0</v>
      </c>
      <c r="AK128" s="70">
        <f t="shared" si="40"/>
        <v>0</v>
      </c>
      <c r="AL128" s="71" t="str">
        <f t="shared" si="53"/>
        <v/>
      </c>
      <c r="AM128" s="29">
        <v>104</v>
      </c>
      <c r="AN128" s="29">
        <v>3</v>
      </c>
      <c r="AP128" s="14"/>
      <c r="AQ128" s="70">
        <f t="shared" si="54"/>
        <v>104</v>
      </c>
      <c r="AR128" s="70">
        <f t="shared" si="55"/>
        <v>3</v>
      </c>
      <c r="AS128" s="71">
        <f t="shared" si="56"/>
        <v>2.8846153846153848E-2</v>
      </c>
      <c r="AT128" s="29">
        <v>1488</v>
      </c>
      <c r="AU128" s="29">
        <v>46</v>
      </c>
      <c r="AV128" s="14"/>
      <c r="AW128" s="14"/>
      <c r="AX128" s="29"/>
      <c r="AY128" s="29"/>
      <c r="AZ128" s="70">
        <f t="shared" si="68"/>
        <v>1488</v>
      </c>
      <c r="BA128" s="70">
        <f t="shared" si="69"/>
        <v>46</v>
      </c>
      <c r="BB128" s="71">
        <f t="shared" si="70"/>
        <v>3.0913978494623656E-2</v>
      </c>
      <c r="BC128" s="29">
        <v>2568</v>
      </c>
      <c r="BD128" s="29">
        <v>70</v>
      </c>
      <c r="BE128" s="14"/>
      <c r="BF128" s="14"/>
      <c r="BG128" s="29"/>
      <c r="BH128" s="29"/>
      <c r="BI128" s="70">
        <f t="shared" si="57"/>
        <v>2568</v>
      </c>
      <c r="BJ128" s="70">
        <f t="shared" si="58"/>
        <v>70</v>
      </c>
      <c r="BK128" s="71">
        <f t="shared" si="59"/>
        <v>2.7258566978193146E-2</v>
      </c>
      <c r="BL128" s="29">
        <v>2957</v>
      </c>
      <c r="BM128" s="29">
        <v>82</v>
      </c>
      <c r="BO128" s="29"/>
      <c r="BQ128" s="29"/>
      <c r="BR128" s="70">
        <f t="shared" si="60"/>
        <v>2957</v>
      </c>
      <c r="BS128" s="70">
        <f t="shared" si="41"/>
        <v>82</v>
      </c>
      <c r="BT128" s="71">
        <f t="shared" si="61"/>
        <v>2.7730808251606356E-2</v>
      </c>
      <c r="BU128" s="29">
        <v>1885</v>
      </c>
      <c r="BV128" s="29">
        <v>55</v>
      </c>
      <c r="BW128" s="29"/>
      <c r="BX128" s="29"/>
      <c r="BY128" s="29"/>
      <c r="BZ128" s="29"/>
      <c r="CA128" s="70">
        <f t="shared" si="62"/>
        <v>1885</v>
      </c>
      <c r="CB128" s="70">
        <f t="shared" si="42"/>
        <v>55</v>
      </c>
      <c r="CC128" s="71">
        <f t="shared" si="63"/>
        <v>2.9177718832891247E-2</v>
      </c>
      <c r="CD128" s="1">
        <v>6006</v>
      </c>
      <c r="CE128" s="1">
        <v>179</v>
      </c>
      <c r="CG128" s="29"/>
      <c r="CH128" s="29"/>
      <c r="CI128" s="14"/>
      <c r="CJ128" s="70">
        <f t="shared" si="64"/>
        <v>6006</v>
      </c>
      <c r="CK128" s="70">
        <f t="shared" si="43"/>
        <v>179</v>
      </c>
      <c r="CL128" s="71">
        <f t="shared" si="65"/>
        <v>2.9803529803529804E-2</v>
      </c>
      <c r="CM128" s="1">
        <v>5850</v>
      </c>
      <c r="CN128" s="1">
        <v>155</v>
      </c>
      <c r="CO128" s="14"/>
      <c r="CP128" s="29"/>
      <c r="CQ128" s="30"/>
      <c r="CR128" s="30"/>
      <c r="CS128" s="70">
        <f t="shared" si="66"/>
        <v>5850</v>
      </c>
      <c r="CT128" s="70">
        <f t="shared" si="44"/>
        <v>155</v>
      </c>
      <c r="CU128" s="71">
        <f t="shared" si="67"/>
        <v>2.6495726495726495E-2</v>
      </c>
      <c r="CV128" s="14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</row>
    <row r="129" spans="1:118" ht="15" customHeight="1" x14ac:dyDescent="0.3">
      <c r="A129" s="46" t="s">
        <v>115</v>
      </c>
      <c r="B129" s="14" t="s">
        <v>63</v>
      </c>
      <c r="C129" s="1">
        <v>3867</v>
      </c>
      <c r="D129" s="1">
        <v>15</v>
      </c>
      <c r="E129" s="29"/>
      <c r="F129" s="29"/>
      <c r="G129" s="14"/>
      <c r="H129" s="14"/>
      <c r="I129" s="70">
        <f t="shared" si="45"/>
        <v>3867</v>
      </c>
      <c r="J129" s="70">
        <f t="shared" si="46"/>
        <v>15</v>
      </c>
      <c r="K129" s="71">
        <f t="shared" si="47"/>
        <v>3.8789759503491078E-3</v>
      </c>
      <c r="L129" s="1">
        <v>69999</v>
      </c>
      <c r="M129" s="1">
        <v>607</v>
      </c>
      <c r="N129" s="29"/>
      <c r="O129" s="29"/>
      <c r="P129" s="14"/>
      <c r="Q129" s="14"/>
      <c r="R129" s="70">
        <f t="shared" si="48"/>
        <v>69999</v>
      </c>
      <c r="S129" s="70">
        <f t="shared" si="38"/>
        <v>607</v>
      </c>
      <c r="T129" s="71">
        <f t="shared" si="49"/>
        <v>8.6715524507492963E-3</v>
      </c>
      <c r="U129" s="1">
        <v>498939</v>
      </c>
      <c r="V129" s="1">
        <v>4464</v>
      </c>
      <c r="W129" s="29"/>
      <c r="X129" s="29"/>
      <c r="Y129" s="14"/>
      <c r="Z129" s="14"/>
      <c r="AA129" s="70">
        <f t="shared" si="50"/>
        <v>498939</v>
      </c>
      <c r="AB129" s="70">
        <f t="shared" si="39"/>
        <v>4464</v>
      </c>
      <c r="AC129" s="71">
        <f t="shared" si="51"/>
        <v>8.9469855032378708E-3</v>
      </c>
      <c r="AD129" s="29">
        <v>472400</v>
      </c>
      <c r="AE129" s="29">
        <v>4449</v>
      </c>
      <c r="AF129" s="29"/>
      <c r="AG129" s="14"/>
      <c r="AH129" s="14"/>
      <c r="AI129" s="14"/>
      <c r="AJ129" s="70">
        <f t="shared" si="52"/>
        <v>472400</v>
      </c>
      <c r="AK129" s="70">
        <f t="shared" si="40"/>
        <v>4449</v>
      </c>
      <c r="AL129" s="71">
        <f t="shared" si="53"/>
        <v>9.4178662150719728E-3</v>
      </c>
      <c r="AM129" s="29">
        <v>97513</v>
      </c>
      <c r="AN129" s="29">
        <v>1250</v>
      </c>
      <c r="AP129" s="14"/>
      <c r="AQ129" s="70">
        <f t="shared" si="54"/>
        <v>97513</v>
      </c>
      <c r="AR129" s="70">
        <f t="shared" si="55"/>
        <v>1250</v>
      </c>
      <c r="AS129" s="71">
        <f t="shared" si="56"/>
        <v>1.2818803646693262E-2</v>
      </c>
      <c r="AT129" s="29">
        <v>88647</v>
      </c>
      <c r="AU129" s="29">
        <v>539</v>
      </c>
      <c r="AV129" s="14"/>
      <c r="AW129" s="14"/>
      <c r="AX129" s="29"/>
      <c r="AY129" s="29"/>
      <c r="AZ129" s="70">
        <f t="shared" si="68"/>
        <v>88647</v>
      </c>
      <c r="BA129" s="70">
        <f t="shared" si="69"/>
        <v>539</v>
      </c>
      <c r="BB129" s="71">
        <f t="shared" si="70"/>
        <v>6.0802960055049808E-3</v>
      </c>
      <c r="BC129" s="29">
        <v>8482</v>
      </c>
      <c r="BD129" s="29">
        <v>56</v>
      </c>
      <c r="BE129" s="14"/>
      <c r="BF129" s="14"/>
      <c r="BG129" s="29"/>
      <c r="BH129" s="29"/>
      <c r="BI129" s="70">
        <f t="shared" si="57"/>
        <v>8482</v>
      </c>
      <c r="BJ129" s="70">
        <f t="shared" si="58"/>
        <v>56</v>
      </c>
      <c r="BK129" s="71">
        <f t="shared" si="59"/>
        <v>6.6022164583824572E-3</v>
      </c>
      <c r="BL129" s="29">
        <v>31012</v>
      </c>
      <c r="BM129" s="29">
        <v>191</v>
      </c>
      <c r="BO129" s="29"/>
      <c r="BQ129" s="29"/>
      <c r="BR129" s="70">
        <f t="shared" si="60"/>
        <v>31012</v>
      </c>
      <c r="BS129" s="70">
        <f t="shared" si="41"/>
        <v>191</v>
      </c>
      <c r="BT129" s="71">
        <f t="shared" si="61"/>
        <v>6.1589062298465112E-3</v>
      </c>
      <c r="BU129" s="29">
        <v>28147</v>
      </c>
      <c r="BV129" s="29">
        <v>205</v>
      </c>
      <c r="BW129" s="29"/>
      <c r="BX129" s="29"/>
      <c r="BY129" s="29"/>
      <c r="BZ129" s="29"/>
      <c r="CA129" s="70">
        <f t="shared" si="62"/>
        <v>28147</v>
      </c>
      <c r="CB129" s="70">
        <f t="shared" si="42"/>
        <v>205</v>
      </c>
      <c r="CC129" s="71">
        <f t="shared" si="63"/>
        <v>7.2831918144029562E-3</v>
      </c>
      <c r="CD129" s="1">
        <v>3666</v>
      </c>
      <c r="CE129" s="1">
        <v>33</v>
      </c>
      <c r="CG129" s="29"/>
      <c r="CH129" s="29"/>
      <c r="CI129" s="14"/>
      <c r="CJ129" s="70">
        <f t="shared" si="64"/>
        <v>3666</v>
      </c>
      <c r="CK129" s="70">
        <f t="shared" si="43"/>
        <v>33</v>
      </c>
      <c r="CL129" s="71">
        <f t="shared" si="65"/>
        <v>9.0016366612111296E-3</v>
      </c>
      <c r="CM129" s="1">
        <v>16302</v>
      </c>
      <c r="CN129" s="1">
        <v>141</v>
      </c>
      <c r="CO129" s="14"/>
      <c r="CP129" s="29"/>
      <c r="CQ129" s="30"/>
      <c r="CR129" s="30"/>
      <c r="CS129" s="70">
        <f t="shared" si="66"/>
        <v>16302</v>
      </c>
      <c r="CT129" s="70">
        <f t="shared" si="44"/>
        <v>141</v>
      </c>
      <c r="CU129" s="71">
        <f t="shared" si="67"/>
        <v>8.6492454913507551E-3</v>
      </c>
      <c r="CV129" s="14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</row>
    <row r="130" spans="1:118" ht="15" customHeight="1" x14ac:dyDescent="0.3">
      <c r="A130" s="46" t="s">
        <v>184</v>
      </c>
      <c r="B130" s="14" t="s">
        <v>63</v>
      </c>
      <c r="C130" s="1">
        <v>68380</v>
      </c>
      <c r="D130" s="1">
        <v>604</v>
      </c>
      <c r="E130" s="29"/>
      <c r="F130" s="29"/>
      <c r="G130" s="14"/>
      <c r="H130" s="14"/>
      <c r="I130" s="70">
        <f t="shared" si="45"/>
        <v>68380</v>
      </c>
      <c r="J130" s="70">
        <f t="shared" si="46"/>
        <v>604</v>
      </c>
      <c r="K130" s="71">
        <f t="shared" si="47"/>
        <v>8.8329921029540806E-3</v>
      </c>
      <c r="L130" s="1">
        <v>4355</v>
      </c>
      <c r="M130" s="1">
        <v>56</v>
      </c>
      <c r="N130" s="29"/>
      <c r="O130" s="29"/>
      <c r="P130" s="14"/>
      <c r="Q130" s="14"/>
      <c r="R130" s="70">
        <f t="shared" si="48"/>
        <v>4355</v>
      </c>
      <c r="S130" s="70">
        <f t="shared" si="38"/>
        <v>56</v>
      </c>
      <c r="T130" s="71">
        <f t="shared" si="49"/>
        <v>1.285878300803674E-2</v>
      </c>
      <c r="U130" s="1"/>
      <c r="V130" s="1"/>
      <c r="W130" s="29"/>
      <c r="X130" s="29"/>
      <c r="Y130" s="14"/>
      <c r="Z130" s="14"/>
      <c r="AA130" s="70">
        <f t="shared" si="50"/>
        <v>0</v>
      </c>
      <c r="AB130" s="70">
        <f t="shared" si="39"/>
        <v>0</v>
      </c>
      <c r="AC130" s="71" t="str">
        <f t="shared" si="51"/>
        <v/>
      </c>
      <c r="AD130" s="29"/>
      <c r="AE130" s="29"/>
      <c r="AG130" s="14"/>
      <c r="AH130" s="14"/>
      <c r="AI130" s="14"/>
      <c r="AJ130" s="70">
        <f t="shared" si="52"/>
        <v>0</v>
      </c>
      <c r="AK130" s="70">
        <f t="shared" si="40"/>
        <v>0</v>
      </c>
      <c r="AL130" s="71" t="str">
        <f t="shared" si="53"/>
        <v/>
      </c>
      <c r="AM130" s="29"/>
      <c r="AN130" s="29"/>
      <c r="AP130" s="14"/>
      <c r="AQ130" s="70">
        <f t="shared" si="54"/>
        <v>0</v>
      </c>
      <c r="AR130" s="70">
        <f t="shared" si="55"/>
        <v>0</v>
      </c>
      <c r="AS130" s="71" t="str">
        <f t="shared" si="56"/>
        <v/>
      </c>
      <c r="AT130" s="29"/>
      <c r="AU130" s="29"/>
      <c r="AV130" s="14"/>
      <c r="AW130" s="14"/>
      <c r="AX130" s="29"/>
      <c r="AY130" s="29"/>
      <c r="AZ130" s="70">
        <f t="shared" si="68"/>
        <v>0</v>
      </c>
      <c r="BA130" s="70">
        <f t="shared" si="69"/>
        <v>0</v>
      </c>
      <c r="BB130" s="71" t="str">
        <f t="shared" si="70"/>
        <v/>
      </c>
      <c r="BC130" s="29"/>
      <c r="BD130" s="29"/>
      <c r="BE130" s="14"/>
      <c r="BF130" s="14"/>
      <c r="BG130" s="29"/>
      <c r="BH130" s="29"/>
      <c r="BI130" s="70">
        <f t="shared" si="57"/>
        <v>0</v>
      </c>
      <c r="BJ130" s="70">
        <f t="shared" si="58"/>
        <v>0</v>
      </c>
      <c r="BK130" s="71" t="str">
        <f t="shared" si="59"/>
        <v/>
      </c>
      <c r="BL130" s="29"/>
      <c r="BM130" s="29"/>
      <c r="BO130" s="29"/>
      <c r="BQ130" s="29"/>
      <c r="BR130" s="70">
        <f t="shared" si="60"/>
        <v>0</v>
      </c>
      <c r="BS130" s="70">
        <f t="shared" si="41"/>
        <v>0</v>
      </c>
      <c r="BT130" s="71" t="str">
        <f t="shared" si="61"/>
        <v/>
      </c>
      <c r="BU130" s="29"/>
      <c r="BV130" s="29"/>
      <c r="BW130" s="29"/>
      <c r="BX130" s="29"/>
      <c r="BY130" s="29"/>
      <c r="BZ130" s="29"/>
      <c r="CA130" s="70">
        <f t="shared" si="62"/>
        <v>0</v>
      </c>
      <c r="CB130" s="70">
        <f t="shared" si="42"/>
        <v>0</v>
      </c>
      <c r="CC130" s="71" t="str">
        <f t="shared" si="63"/>
        <v/>
      </c>
      <c r="CD130" s="1">
        <v>40664</v>
      </c>
      <c r="CE130" s="1">
        <v>222</v>
      </c>
      <c r="CG130" s="29"/>
      <c r="CH130" s="29"/>
      <c r="CI130" s="14"/>
      <c r="CJ130" s="70">
        <f t="shared" si="64"/>
        <v>40664</v>
      </c>
      <c r="CK130" s="70">
        <f t="shared" si="43"/>
        <v>222</v>
      </c>
      <c r="CL130" s="71">
        <f t="shared" si="65"/>
        <v>5.4593743852055874E-3</v>
      </c>
      <c r="CM130" s="1">
        <v>3124</v>
      </c>
      <c r="CN130" s="1">
        <v>27</v>
      </c>
      <c r="CO130" s="14"/>
      <c r="CP130" s="29"/>
      <c r="CQ130" s="30"/>
      <c r="CR130" s="30"/>
      <c r="CS130" s="70">
        <f t="shared" si="66"/>
        <v>3124</v>
      </c>
      <c r="CT130" s="70">
        <f t="shared" si="44"/>
        <v>27</v>
      </c>
      <c r="CU130" s="71">
        <f t="shared" si="67"/>
        <v>8.6427656850192065E-3</v>
      </c>
      <c r="CV130" s="14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</row>
    <row r="131" spans="1:118" ht="15" customHeight="1" x14ac:dyDescent="0.3">
      <c r="A131" s="46" t="s">
        <v>68</v>
      </c>
      <c r="B131" s="14" t="s">
        <v>63</v>
      </c>
      <c r="C131" s="1"/>
      <c r="D131" s="1"/>
      <c r="E131" s="29"/>
      <c r="F131" s="29"/>
      <c r="G131" s="14"/>
      <c r="H131" s="14"/>
      <c r="I131" s="70">
        <f t="shared" si="45"/>
        <v>0</v>
      </c>
      <c r="J131" s="70">
        <f t="shared" si="46"/>
        <v>0</v>
      </c>
      <c r="K131" s="71" t="str">
        <f t="shared" si="47"/>
        <v/>
      </c>
      <c r="L131" s="1"/>
      <c r="M131" s="1"/>
      <c r="N131" s="29"/>
      <c r="O131" s="29"/>
      <c r="P131" s="14"/>
      <c r="Q131" s="14"/>
      <c r="R131" s="70">
        <f t="shared" si="48"/>
        <v>0</v>
      </c>
      <c r="S131" s="70">
        <f t="shared" si="38"/>
        <v>0</v>
      </c>
      <c r="T131" s="71" t="str">
        <f t="shared" si="49"/>
        <v/>
      </c>
      <c r="U131" s="1"/>
      <c r="V131" s="1"/>
      <c r="W131" s="29"/>
      <c r="X131" s="29"/>
      <c r="Y131" s="14"/>
      <c r="Z131" s="14"/>
      <c r="AA131" s="70">
        <f t="shared" si="50"/>
        <v>0</v>
      </c>
      <c r="AB131" s="70">
        <f t="shared" si="39"/>
        <v>0</v>
      </c>
      <c r="AC131" s="71" t="str">
        <f t="shared" si="51"/>
        <v/>
      </c>
      <c r="AD131" s="29"/>
      <c r="AE131" s="29"/>
      <c r="AF131" s="29"/>
      <c r="AG131" s="14"/>
      <c r="AH131" s="14"/>
      <c r="AI131" s="14"/>
      <c r="AJ131" s="70">
        <f t="shared" si="52"/>
        <v>0</v>
      </c>
      <c r="AK131" s="70">
        <f t="shared" si="40"/>
        <v>0</v>
      </c>
      <c r="AL131" s="71" t="str">
        <f t="shared" si="53"/>
        <v/>
      </c>
      <c r="AM131" s="29"/>
      <c r="AN131" s="29"/>
      <c r="AP131" s="14"/>
      <c r="AQ131" s="70">
        <f t="shared" si="54"/>
        <v>0</v>
      </c>
      <c r="AR131" s="70">
        <f t="shared" si="55"/>
        <v>0</v>
      </c>
      <c r="AS131" s="71" t="str">
        <f t="shared" si="56"/>
        <v/>
      </c>
      <c r="AT131" s="29"/>
      <c r="AU131" s="29"/>
      <c r="AV131" s="14"/>
      <c r="AW131" s="14"/>
      <c r="AX131" s="29"/>
      <c r="AY131" s="29"/>
      <c r="AZ131" s="70">
        <f t="shared" si="68"/>
        <v>0</v>
      </c>
      <c r="BA131" s="70">
        <f t="shared" si="69"/>
        <v>0</v>
      </c>
      <c r="BB131" s="71" t="str">
        <f t="shared" si="70"/>
        <v/>
      </c>
      <c r="BC131" s="29"/>
      <c r="BD131" s="29"/>
      <c r="BE131" s="14"/>
      <c r="BF131" s="14"/>
      <c r="BG131" s="29"/>
      <c r="BH131" s="29"/>
      <c r="BI131" s="70">
        <f t="shared" si="57"/>
        <v>0</v>
      </c>
      <c r="BJ131" s="70">
        <f t="shared" si="58"/>
        <v>0</v>
      </c>
      <c r="BK131" s="71" t="str">
        <f t="shared" si="59"/>
        <v/>
      </c>
      <c r="BL131" s="29"/>
      <c r="BM131" s="29"/>
      <c r="BO131" s="29"/>
      <c r="BQ131" s="29"/>
      <c r="BR131" s="70">
        <f t="shared" si="60"/>
        <v>0</v>
      </c>
      <c r="BS131" s="70">
        <f t="shared" si="41"/>
        <v>0</v>
      </c>
      <c r="BT131" s="71" t="str">
        <f t="shared" si="61"/>
        <v/>
      </c>
      <c r="BU131" s="29"/>
      <c r="BV131" s="29"/>
      <c r="BW131" s="29"/>
      <c r="BX131" s="29"/>
      <c r="BY131" s="29"/>
      <c r="BZ131" s="29"/>
      <c r="CA131" s="70">
        <f t="shared" si="62"/>
        <v>0</v>
      </c>
      <c r="CB131" s="70">
        <f t="shared" si="42"/>
        <v>0</v>
      </c>
      <c r="CC131" s="71" t="str">
        <f t="shared" si="63"/>
        <v/>
      </c>
      <c r="CD131" s="1">
        <v>72280</v>
      </c>
      <c r="CE131" s="1">
        <v>1484</v>
      </c>
      <c r="CG131" s="29"/>
      <c r="CH131" s="29"/>
      <c r="CI131" s="14"/>
      <c r="CJ131" s="70">
        <f t="shared" si="64"/>
        <v>72280</v>
      </c>
      <c r="CK131" s="70">
        <f t="shared" si="43"/>
        <v>1484</v>
      </c>
      <c r="CL131" s="71">
        <f t="shared" si="65"/>
        <v>2.0531267293857222E-2</v>
      </c>
      <c r="CM131" s="1">
        <v>1235</v>
      </c>
      <c r="CN131" s="1">
        <v>30</v>
      </c>
      <c r="CO131" s="14"/>
      <c r="CP131" s="29"/>
      <c r="CQ131" s="30"/>
      <c r="CR131" s="30"/>
      <c r="CS131" s="70">
        <f t="shared" si="66"/>
        <v>1235</v>
      </c>
      <c r="CT131" s="70">
        <f t="shared" si="44"/>
        <v>30</v>
      </c>
      <c r="CU131" s="71">
        <f t="shared" si="67"/>
        <v>2.4291497975708502E-2</v>
      </c>
      <c r="CV131" s="14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</row>
    <row r="132" spans="1:118" ht="15" customHeight="1" x14ac:dyDescent="0.3">
      <c r="A132" s="46" t="s">
        <v>116</v>
      </c>
      <c r="B132" s="14" t="s">
        <v>63</v>
      </c>
      <c r="C132" s="1"/>
      <c r="D132" s="1"/>
      <c r="E132" s="29"/>
      <c r="F132" s="29"/>
      <c r="G132" s="14"/>
      <c r="H132" s="14"/>
      <c r="I132" s="70">
        <f t="shared" si="45"/>
        <v>0</v>
      </c>
      <c r="J132" s="70">
        <f t="shared" si="46"/>
        <v>0</v>
      </c>
      <c r="K132" s="71" t="str">
        <f t="shared" si="47"/>
        <v/>
      </c>
      <c r="L132" s="1">
        <v>6747</v>
      </c>
      <c r="M132" s="1">
        <v>720</v>
      </c>
      <c r="N132" s="29"/>
      <c r="O132" s="29"/>
      <c r="P132" s="14"/>
      <c r="Q132" s="14"/>
      <c r="R132" s="70">
        <f t="shared" si="48"/>
        <v>6747</v>
      </c>
      <c r="S132" s="70">
        <f t="shared" ref="S132:S152" si="71">IFERROR(M132+O132+Q132,"")</f>
        <v>720</v>
      </c>
      <c r="T132" s="71">
        <f t="shared" si="49"/>
        <v>0.10671409515340151</v>
      </c>
      <c r="U132" s="1">
        <v>5746</v>
      </c>
      <c r="V132" s="1">
        <v>280</v>
      </c>
      <c r="W132" s="29"/>
      <c r="X132" s="29"/>
      <c r="Y132" s="14"/>
      <c r="Z132" s="14"/>
      <c r="AA132" s="70">
        <f t="shared" si="50"/>
        <v>5746</v>
      </c>
      <c r="AB132" s="70">
        <f t="shared" ref="AB132:AB152" si="72">IFERROR(V132+X132+Z132,"")</f>
        <v>280</v>
      </c>
      <c r="AC132" s="71">
        <f t="shared" si="51"/>
        <v>4.8729550991994428E-2</v>
      </c>
      <c r="AD132" s="29">
        <v>8749</v>
      </c>
      <c r="AE132" s="29">
        <v>863</v>
      </c>
      <c r="AG132" s="14"/>
      <c r="AH132" s="14"/>
      <c r="AI132" s="14"/>
      <c r="AJ132" s="70">
        <f t="shared" si="52"/>
        <v>8749</v>
      </c>
      <c r="AK132" s="70">
        <f t="shared" ref="AK132:AK152" si="73">IFERROR(AE132+AG132+AI132,"")</f>
        <v>863</v>
      </c>
      <c r="AL132" s="71">
        <f t="shared" si="53"/>
        <v>9.8639844553663272E-2</v>
      </c>
      <c r="AM132" s="29">
        <v>1358</v>
      </c>
      <c r="AN132" s="29">
        <v>149</v>
      </c>
      <c r="AP132" s="14"/>
      <c r="AQ132" s="70">
        <f t="shared" si="54"/>
        <v>1358</v>
      </c>
      <c r="AR132" s="70">
        <f t="shared" si="55"/>
        <v>149</v>
      </c>
      <c r="AS132" s="71">
        <f t="shared" si="56"/>
        <v>0.10972017673048601</v>
      </c>
      <c r="AT132" s="29">
        <v>1547</v>
      </c>
      <c r="AU132" s="29">
        <v>200</v>
      </c>
      <c r="AV132" s="14"/>
      <c r="AW132" s="14"/>
      <c r="AX132" s="29"/>
      <c r="AY132" s="29"/>
      <c r="AZ132" s="70">
        <f t="shared" si="68"/>
        <v>1547</v>
      </c>
      <c r="BA132" s="70">
        <f t="shared" si="69"/>
        <v>200</v>
      </c>
      <c r="BB132" s="71">
        <f t="shared" si="70"/>
        <v>0.12928248222365871</v>
      </c>
      <c r="BC132" s="29">
        <v>267</v>
      </c>
      <c r="BD132" s="29">
        <v>34</v>
      </c>
      <c r="BE132" s="14"/>
      <c r="BF132" s="14"/>
      <c r="BG132" s="29"/>
      <c r="BH132" s="29"/>
      <c r="BI132" s="70">
        <f t="shared" si="57"/>
        <v>267</v>
      </c>
      <c r="BJ132" s="70">
        <f t="shared" si="58"/>
        <v>34</v>
      </c>
      <c r="BK132" s="71">
        <f t="shared" si="59"/>
        <v>0.12734082397003746</v>
      </c>
      <c r="BL132" s="29">
        <v>208</v>
      </c>
      <c r="BM132" s="29">
        <v>22</v>
      </c>
      <c r="BO132" s="29"/>
      <c r="BQ132" s="29"/>
      <c r="BR132" s="70">
        <f t="shared" si="60"/>
        <v>208</v>
      </c>
      <c r="BS132" s="70">
        <f t="shared" ref="BS132:BS152" si="74">IFERROR(BM132+BO132+BQ132,"")</f>
        <v>22</v>
      </c>
      <c r="BT132" s="71">
        <f t="shared" si="61"/>
        <v>0.10576923076923077</v>
      </c>
      <c r="BU132" s="29">
        <v>1527</v>
      </c>
      <c r="BV132" s="29">
        <v>237</v>
      </c>
      <c r="BW132" s="29"/>
      <c r="BX132" s="29"/>
      <c r="BY132" s="29"/>
      <c r="BZ132" s="29"/>
      <c r="CA132" s="70">
        <f t="shared" si="62"/>
        <v>1527</v>
      </c>
      <c r="CB132" s="70">
        <f t="shared" ref="CB132:CB152" si="75">IFERROR(BV132+BX132+BZ132,"")</f>
        <v>237</v>
      </c>
      <c r="CC132" s="71">
        <f t="shared" si="63"/>
        <v>0.15520628683693516</v>
      </c>
      <c r="CD132" s="1">
        <v>1573</v>
      </c>
      <c r="CE132" s="1">
        <v>261</v>
      </c>
      <c r="CG132" s="29"/>
      <c r="CH132" s="29"/>
      <c r="CI132" s="14"/>
      <c r="CJ132" s="70">
        <f t="shared" si="64"/>
        <v>1573</v>
      </c>
      <c r="CK132" s="70">
        <f t="shared" ref="CK132:CK152" si="76">IFERROR(CE132+CG132+CI132,"")</f>
        <v>261</v>
      </c>
      <c r="CL132" s="71">
        <f t="shared" si="65"/>
        <v>0.16592498410680229</v>
      </c>
      <c r="CM132" s="1">
        <v>793</v>
      </c>
      <c r="CN132" s="1">
        <v>110</v>
      </c>
      <c r="CO132" s="14"/>
      <c r="CP132" s="29"/>
      <c r="CQ132" s="30"/>
      <c r="CR132" s="30"/>
      <c r="CS132" s="70">
        <f t="shared" si="66"/>
        <v>793</v>
      </c>
      <c r="CT132" s="70">
        <f t="shared" ref="CT132:CT152" si="77">IFERROR(CN132+CP132+CR132,"")</f>
        <v>110</v>
      </c>
      <c r="CU132" s="71">
        <f t="shared" si="67"/>
        <v>0.13871374527112232</v>
      </c>
      <c r="CV132" s="14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</row>
    <row r="133" spans="1:118" ht="15" customHeight="1" x14ac:dyDescent="0.3">
      <c r="A133" s="46" t="s">
        <v>69</v>
      </c>
      <c r="B133" s="14" t="s">
        <v>63</v>
      </c>
      <c r="C133" s="1"/>
      <c r="D133" s="1"/>
      <c r="E133" s="29"/>
      <c r="F133" s="29"/>
      <c r="G133" s="14"/>
      <c r="H133" s="14"/>
      <c r="I133" s="70">
        <f t="shared" ref="I133:I152" si="78">IFERROR(C133+E133+G133,"")</f>
        <v>0</v>
      </c>
      <c r="J133" s="70">
        <f t="shared" ref="J133:J152" si="79">IFERROR(D133+F133+H133,"")</f>
        <v>0</v>
      </c>
      <c r="K133" s="71" t="str">
        <f t="shared" ref="K133:K151" si="80">IFERROR(J133/I133,"")</f>
        <v/>
      </c>
      <c r="L133" s="1">
        <v>208</v>
      </c>
      <c r="M133" s="1">
        <v>58</v>
      </c>
      <c r="N133" s="29"/>
      <c r="O133" s="29"/>
      <c r="P133" s="14"/>
      <c r="Q133" s="14"/>
      <c r="R133" s="70">
        <f t="shared" ref="R133:R149" si="81">IFERROR(L133+N133+P133,"")</f>
        <v>208</v>
      </c>
      <c r="S133" s="70">
        <f t="shared" si="71"/>
        <v>58</v>
      </c>
      <c r="T133" s="71">
        <f t="shared" ref="T133:T151" si="82">IFERROR(S133/R133,"")</f>
        <v>0.27884615384615385</v>
      </c>
      <c r="U133" s="1"/>
      <c r="V133" s="1"/>
      <c r="W133" s="29"/>
      <c r="X133" s="29"/>
      <c r="Y133" s="14"/>
      <c r="Z133" s="14"/>
      <c r="AA133" s="70">
        <f t="shared" ref="AA133:AA149" si="83">IFERROR(U133+W133+Y133,"")</f>
        <v>0</v>
      </c>
      <c r="AB133" s="70">
        <f t="shared" si="72"/>
        <v>0</v>
      </c>
      <c r="AC133" s="71" t="str">
        <f t="shared" ref="AC133:AC151" si="84">IFERROR(AB133/AA133,"")</f>
        <v/>
      </c>
      <c r="AD133" s="29"/>
      <c r="AE133" s="29"/>
      <c r="AF133" s="29"/>
      <c r="AG133" s="14"/>
      <c r="AH133" s="14"/>
      <c r="AI133" s="14"/>
      <c r="AJ133" s="70">
        <f t="shared" ref="AJ133:AJ149" si="85">IFERROR(AD133+AF133+AH133,"")</f>
        <v>0</v>
      </c>
      <c r="AK133" s="70">
        <f t="shared" si="73"/>
        <v>0</v>
      </c>
      <c r="AL133" s="71" t="str">
        <f t="shared" ref="AL133:AL151" si="86">IFERROR(AK133/AJ133,"")</f>
        <v/>
      </c>
      <c r="AM133" s="29">
        <v>1001</v>
      </c>
      <c r="AN133" s="29">
        <v>132</v>
      </c>
      <c r="AP133" s="14"/>
      <c r="AQ133" s="70">
        <f t="shared" ref="AQ133:AQ152" si="87">IFERROR(AM133+AO133,"")</f>
        <v>1001</v>
      </c>
      <c r="AR133" s="70">
        <f t="shared" ref="AR133:AR152" si="88">IFERROR(AN133+AP133,"")</f>
        <v>132</v>
      </c>
      <c r="AS133" s="71">
        <f t="shared" ref="AS133:AS152" si="89">IFERROR(AR133/AQ133,"")</f>
        <v>0.13186813186813187</v>
      </c>
      <c r="AT133" s="29">
        <v>1586</v>
      </c>
      <c r="AU133" s="29">
        <v>126</v>
      </c>
      <c r="AV133" s="14"/>
      <c r="AW133" s="14"/>
      <c r="AX133" s="29"/>
      <c r="AY133" s="29"/>
      <c r="AZ133" s="70">
        <f t="shared" si="68"/>
        <v>1586</v>
      </c>
      <c r="BA133" s="70">
        <f t="shared" si="69"/>
        <v>126</v>
      </c>
      <c r="BB133" s="71">
        <f t="shared" si="70"/>
        <v>7.9445145018915517E-2</v>
      </c>
      <c r="BC133" s="29">
        <v>1215</v>
      </c>
      <c r="BD133" s="29">
        <v>64</v>
      </c>
      <c r="BE133" s="14"/>
      <c r="BF133" s="14"/>
      <c r="BG133" s="29"/>
      <c r="BH133" s="29"/>
      <c r="BI133" s="70">
        <f t="shared" ref="BI133:BI152" si="90">IFERROR(BC133+BE133+BG133,"")</f>
        <v>1215</v>
      </c>
      <c r="BJ133" s="70">
        <f t="shared" ref="BJ133:BJ152" si="91">IFERROR(BD133+BF133+BH133,"")</f>
        <v>64</v>
      </c>
      <c r="BK133" s="71">
        <f t="shared" ref="BK133:BK152" si="92">IFERROR(BJ133/BI133,"")</f>
        <v>5.2674897119341563E-2</v>
      </c>
      <c r="BL133" s="29">
        <v>513</v>
      </c>
      <c r="BM133" s="29">
        <v>38</v>
      </c>
      <c r="BO133" s="29"/>
      <c r="BQ133" s="29"/>
      <c r="BR133" s="70">
        <f t="shared" ref="BR133:BR149" si="93">IFERROR(BL133+BN133+BP133,"")</f>
        <v>513</v>
      </c>
      <c r="BS133" s="70">
        <f t="shared" si="74"/>
        <v>38</v>
      </c>
      <c r="BT133" s="71">
        <f t="shared" ref="BT133:BT151" si="94">IFERROR(BS133/BR133,"")</f>
        <v>7.407407407407407E-2</v>
      </c>
      <c r="BU133" s="29">
        <v>266</v>
      </c>
      <c r="BV133" s="29">
        <v>37</v>
      </c>
      <c r="BW133" s="29"/>
      <c r="BX133" s="29"/>
      <c r="BY133" s="29"/>
      <c r="BZ133" s="29"/>
      <c r="CA133" s="70">
        <f t="shared" ref="CA133:CA149" si="95">IFERROR(BU133+BW133+BY133,"")</f>
        <v>266</v>
      </c>
      <c r="CB133" s="70">
        <f t="shared" si="75"/>
        <v>37</v>
      </c>
      <c r="CC133" s="71">
        <f t="shared" ref="CC133:CC151" si="96">IFERROR(CB133/CA133,"")</f>
        <v>0.13909774436090225</v>
      </c>
      <c r="CD133" s="1">
        <v>1131</v>
      </c>
      <c r="CE133" s="1">
        <v>67</v>
      </c>
      <c r="CG133" s="29"/>
      <c r="CH133" s="29"/>
      <c r="CI133" s="14"/>
      <c r="CJ133" s="70">
        <f t="shared" ref="CJ133:CJ149" si="97">IFERROR(CD133+CF133+CH133,"")</f>
        <v>1131</v>
      </c>
      <c r="CK133" s="70">
        <f t="shared" si="76"/>
        <v>67</v>
      </c>
      <c r="CL133" s="71">
        <f t="shared" ref="CL133:CL151" si="98">IFERROR(CK133/CJ133,"")</f>
        <v>5.9239610963748898E-2</v>
      </c>
      <c r="CM133" s="1">
        <v>182</v>
      </c>
      <c r="CN133" s="1">
        <v>15</v>
      </c>
      <c r="CO133" s="14"/>
      <c r="CP133" s="29"/>
      <c r="CQ133" s="30"/>
      <c r="CR133" s="30"/>
      <c r="CS133" s="70">
        <f t="shared" ref="CS133:CS149" si="99">IFERROR(CM133+CO133+CQ133,"")</f>
        <v>182</v>
      </c>
      <c r="CT133" s="70">
        <f t="shared" si="77"/>
        <v>15</v>
      </c>
      <c r="CU133" s="71">
        <f t="shared" ref="CU133:CU151" si="100">IFERROR(CT133/CS133,"")</f>
        <v>8.2417582417582416E-2</v>
      </c>
      <c r="CV133" s="14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</row>
    <row r="134" spans="1:118" ht="15" customHeight="1" x14ac:dyDescent="0.3">
      <c r="A134" s="46" t="s">
        <v>43</v>
      </c>
      <c r="B134" s="14" t="s">
        <v>63</v>
      </c>
      <c r="C134" s="1"/>
      <c r="D134" s="1"/>
      <c r="E134" s="29"/>
      <c r="F134" s="29"/>
      <c r="G134" s="14"/>
      <c r="H134" s="14"/>
      <c r="I134" s="70">
        <f t="shared" si="78"/>
        <v>0</v>
      </c>
      <c r="J134" s="70">
        <f t="shared" si="79"/>
        <v>0</v>
      </c>
      <c r="K134" s="71" t="str">
        <f t="shared" si="80"/>
        <v/>
      </c>
      <c r="L134" s="1">
        <v>2399</v>
      </c>
      <c r="M134" s="1">
        <v>400</v>
      </c>
      <c r="N134" s="29"/>
      <c r="O134" s="29"/>
      <c r="P134" s="14"/>
      <c r="Q134" s="14"/>
      <c r="R134" s="70">
        <f t="shared" si="81"/>
        <v>2399</v>
      </c>
      <c r="S134" s="70">
        <f t="shared" si="71"/>
        <v>400</v>
      </c>
      <c r="T134" s="71">
        <f t="shared" si="82"/>
        <v>0.16673614005835766</v>
      </c>
      <c r="U134" s="1">
        <v>1976</v>
      </c>
      <c r="V134" s="1">
        <v>463</v>
      </c>
      <c r="W134" s="29"/>
      <c r="X134" s="29"/>
      <c r="Y134" s="14"/>
      <c r="Z134" s="14"/>
      <c r="AA134" s="70">
        <f t="shared" si="83"/>
        <v>1976</v>
      </c>
      <c r="AB134" s="70">
        <f t="shared" si="72"/>
        <v>463</v>
      </c>
      <c r="AC134" s="71">
        <f t="shared" si="84"/>
        <v>0.23431174089068826</v>
      </c>
      <c r="AD134" s="29">
        <v>3172</v>
      </c>
      <c r="AE134" s="29">
        <v>440</v>
      </c>
      <c r="AG134" s="14"/>
      <c r="AH134" s="14"/>
      <c r="AI134" s="14"/>
      <c r="AJ134" s="70">
        <f t="shared" si="85"/>
        <v>3172</v>
      </c>
      <c r="AK134" s="70">
        <f t="shared" si="73"/>
        <v>440</v>
      </c>
      <c r="AL134" s="71">
        <f t="shared" si="86"/>
        <v>0.13871374527112232</v>
      </c>
      <c r="AM134" s="29">
        <v>1833</v>
      </c>
      <c r="AN134" s="29">
        <v>362</v>
      </c>
      <c r="AP134" s="14"/>
      <c r="AQ134" s="70">
        <f t="shared" si="87"/>
        <v>1833</v>
      </c>
      <c r="AR134" s="70">
        <f t="shared" si="88"/>
        <v>362</v>
      </c>
      <c r="AS134" s="71">
        <f t="shared" si="89"/>
        <v>0.19749045280960176</v>
      </c>
      <c r="AT134" s="29">
        <v>1469</v>
      </c>
      <c r="AU134" s="29">
        <v>408</v>
      </c>
      <c r="AV134" s="14"/>
      <c r="AW134" s="14"/>
      <c r="AX134" s="29"/>
      <c r="AY134" s="29"/>
      <c r="AZ134" s="70">
        <f t="shared" si="68"/>
        <v>1469</v>
      </c>
      <c r="BA134" s="70">
        <f t="shared" si="69"/>
        <v>408</v>
      </c>
      <c r="BB134" s="71">
        <f t="shared" si="70"/>
        <v>0.27773995915588834</v>
      </c>
      <c r="BC134" s="29">
        <v>3198</v>
      </c>
      <c r="BD134" s="29">
        <v>805</v>
      </c>
      <c r="BE134" s="14"/>
      <c r="BF134" s="14"/>
      <c r="BG134" s="29"/>
      <c r="BH134" s="29"/>
      <c r="BI134" s="70">
        <f t="shared" si="90"/>
        <v>3198</v>
      </c>
      <c r="BJ134" s="70">
        <f t="shared" si="91"/>
        <v>805</v>
      </c>
      <c r="BK134" s="71">
        <f t="shared" si="92"/>
        <v>0.25171982489055661</v>
      </c>
      <c r="BL134" s="29">
        <v>2528</v>
      </c>
      <c r="BM134" s="29">
        <v>320</v>
      </c>
      <c r="BO134" s="29"/>
      <c r="BQ134" s="29"/>
      <c r="BR134" s="70">
        <f t="shared" si="93"/>
        <v>2528</v>
      </c>
      <c r="BS134" s="70">
        <f t="shared" si="74"/>
        <v>320</v>
      </c>
      <c r="BT134" s="71">
        <f t="shared" si="94"/>
        <v>0.12658227848101267</v>
      </c>
      <c r="BU134" s="29"/>
      <c r="BV134" s="29"/>
      <c r="BW134" s="29"/>
      <c r="BX134" s="29"/>
      <c r="BY134" s="29"/>
      <c r="BZ134" s="29"/>
      <c r="CA134" s="70">
        <f t="shared" si="95"/>
        <v>0</v>
      </c>
      <c r="CB134" s="70">
        <f t="shared" si="75"/>
        <v>0</v>
      </c>
      <c r="CC134" s="71" t="str">
        <f t="shared" si="96"/>
        <v/>
      </c>
      <c r="CD134" s="1">
        <v>2522</v>
      </c>
      <c r="CE134" s="1">
        <v>488</v>
      </c>
      <c r="CG134" s="29"/>
      <c r="CH134" s="29"/>
      <c r="CI134" s="14"/>
      <c r="CJ134" s="70">
        <f t="shared" si="97"/>
        <v>2522</v>
      </c>
      <c r="CK134" s="70">
        <f t="shared" si="76"/>
        <v>488</v>
      </c>
      <c r="CL134" s="71">
        <f t="shared" si="98"/>
        <v>0.19349722442505948</v>
      </c>
      <c r="CM134" s="1">
        <v>2143</v>
      </c>
      <c r="CN134" s="1">
        <v>501</v>
      </c>
      <c r="CO134" s="14"/>
      <c r="CP134" s="29"/>
      <c r="CQ134" s="30"/>
      <c r="CR134" s="30"/>
      <c r="CS134" s="70">
        <f t="shared" si="99"/>
        <v>2143</v>
      </c>
      <c r="CT134" s="70">
        <f t="shared" si="77"/>
        <v>501</v>
      </c>
      <c r="CU134" s="71">
        <f t="shared" si="100"/>
        <v>0.23378441437237518</v>
      </c>
      <c r="CV134" s="14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</row>
    <row r="135" spans="1:118" ht="15" customHeight="1" x14ac:dyDescent="0.3">
      <c r="A135" s="46" t="s">
        <v>117</v>
      </c>
      <c r="B135" s="14" t="s">
        <v>63</v>
      </c>
      <c r="C135" s="1">
        <v>521</v>
      </c>
      <c r="D135" s="1">
        <v>197</v>
      </c>
      <c r="E135" s="29"/>
      <c r="F135" s="29"/>
      <c r="G135" s="14"/>
      <c r="H135" s="14"/>
      <c r="I135" s="70">
        <f t="shared" si="78"/>
        <v>521</v>
      </c>
      <c r="J135" s="70">
        <f t="shared" si="79"/>
        <v>197</v>
      </c>
      <c r="K135" s="71">
        <f t="shared" si="80"/>
        <v>0.3781190019193858</v>
      </c>
      <c r="L135" s="1">
        <v>104</v>
      </c>
      <c r="M135" s="1">
        <v>46</v>
      </c>
      <c r="N135" s="29"/>
      <c r="O135" s="29"/>
      <c r="P135" s="14"/>
      <c r="Q135" s="14"/>
      <c r="R135" s="70">
        <f t="shared" si="81"/>
        <v>104</v>
      </c>
      <c r="S135" s="70">
        <f t="shared" si="71"/>
        <v>46</v>
      </c>
      <c r="T135" s="71">
        <f t="shared" si="82"/>
        <v>0.44230769230769229</v>
      </c>
      <c r="U135" s="1">
        <v>26</v>
      </c>
      <c r="V135" s="1">
        <v>11</v>
      </c>
      <c r="W135" s="29"/>
      <c r="X135" s="29"/>
      <c r="Y135" s="14"/>
      <c r="Z135" s="14"/>
      <c r="AA135" s="70">
        <f t="shared" si="83"/>
        <v>26</v>
      </c>
      <c r="AB135" s="70">
        <f t="shared" si="72"/>
        <v>11</v>
      </c>
      <c r="AC135" s="71">
        <f t="shared" si="84"/>
        <v>0.42307692307692307</v>
      </c>
      <c r="AD135" s="29">
        <v>1020</v>
      </c>
      <c r="AE135" s="29">
        <v>489</v>
      </c>
      <c r="AF135" s="29"/>
      <c r="AG135" s="14"/>
      <c r="AH135" s="14"/>
      <c r="AI135" s="14"/>
      <c r="AJ135" s="70">
        <f t="shared" si="85"/>
        <v>1020</v>
      </c>
      <c r="AK135" s="70">
        <f t="shared" si="73"/>
        <v>489</v>
      </c>
      <c r="AL135" s="71">
        <f t="shared" si="86"/>
        <v>0.47941176470588237</v>
      </c>
      <c r="AM135" s="29">
        <v>143</v>
      </c>
      <c r="AN135" s="29">
        <v>84</v>
      </c>
      <c r="AP135" s="14"/>
      <c r="AQ135" s="70">
        <f t="shared" si="87"/>
        <v>143</v>
      </c>
      <c r="AR135" s="70">
        <f t="shared" si="88"/>
        <v>84</v>
      </c>
      <c r="AS135" s="71">
        <f t="shared" si="89"/>
        <v>0.58741258741258739</v>
      </c>
      <c r="AT135" s="29">
        <v>45</v>
      </c>
      <c r="AU135" s="29">
        <v>18</v>
      </c>
      <c r="AV135" s="14"/>
      <c r="AW135" s="14"/>
      <c r="AX135" s="29"/>
      <c r="AY135" s="29"/>
      <c r="AZ135" s="70">
        <f t="shared" si="68"/>
        <v>45</v>
      </c>
      <c r="BA135" s="70">
        <f t="shared" si="69"/>
        <v>18</v>
      </c>
      <c r="BB135" s="71">
        <f t="shared" si="70"/>
        <v>0.4</v>
      </c>
      <c r="BC135" s="29">
        <v>949</v>
      </c>
      <c r="BD135" s="29">
        <v>396</v>
      </c>
      <c r="BE135" s="14"/>
      <c r="BF135" s="14"/>
      <c r="BG135" s="29"/>
      <c r="BH135" s="29"/>
      <c r="BI135" s="70">
        <f t="shared" si="90"/>
        <v>949</v>
      </c>
      <c r="BJ135" s="70">
        <f t="shared" si="91"/>
        <v>396</v>
      </c>
      <c r="BK135" s="71">
        <f t="shared" si="92"/>
        <v>0.41728134878819811</v>
      </c>
      <c r="BL135" s="29">
        <v>526</v>
      </c>
      <c r="BM135" s="29">
        <v>191</v>
      </c>
      <c r="BO135" s="29"/>
      <c r="BQ135" s="29"/>
      <c r="BR135" s="70">
        <f t="shared" si="93"/>
        <v>526</v>
      </c>
      <c r="BS135" s="70">
        <f t="shared" si="74"/>
        <v>191</v>
      </c>
      <c r="BT135" s="71">
        <f t="shared" si="94"/>
        <v>0.36311787072243346</v>
      </c>
      <c r="BU135" s="29">
        <v>539</v>
      </c>
      <c r="BV135" s="29">
        <v>233</v>
      </c>
      <c r="BW135" s="29"/>
      <c r="BX135" s="29"/>
      <c r="BY135" s="29"/>
      <c r="BZ135" s="29"/>
      <c r="CA135" s="70">
        <f t="shared" si="95"/>
        <v>539</v>
      </c>
      <c r="CB135" s="70">
        <f t="shared" si="75"/>
        <v>233</v>
      </c>
      <c r="CC135" s="71">
        <f t="shared" si="96"/>
        <v>0.43228200371057512</v>
      </c>
      <c r="CD135" s="1">
        <v>7670</v>
      </c>
      <c r="CE135" s="1">
        <v>20933</v>
      </c>
      <c r="CG135" s="29"/>
      <c r="CH135" s="29"/>
      <c r="CI135" s="14"/>
      <c r="CJ135" s="70">
        <f t="shared" si="97"/>
        <v>7670</v>
      </c>
      <c r="CK135" s="70">
        <f t="shared" si="76"/>
        <v>20933</v>
      </c>
      <c r="CL135" s="71">
        <f t="shared" si="98"/>
        <v>2.7292046936114733</v>
      </c>
      <c r="CM135" s="1">
        <v>2210</v>
      </c>
      <c r="CN135" s="1">
        <v>2670</v>
      </c>
      <c r="CO135" s="26"/>
      <c r="CP135" s="29"/>
      <c r="CQ135" s="30"/>
      <c r="CR135" s="30"/>
      <c r="CS135" s="70">
        <f t="shared" si="99"/>
        <v>2210</v>
      </c>
      <c r="CT135" s="70">
        <f t="shared" si="77"/>
        <v>2670</v>
      </c>
      <c r="CU135" s="71">
        <f t="shared" si="100"/>
        <v>1.2081447963800904</v>
      </c>
      <c r="CV135" s="14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</row>
    <row r="136" spans="1:118" ht="15" customHeight="1" x14ac:dyDescent="0.3">
      <c r="A136" s="46" t="s">
        <v>118</v>
      </c>
      <c r="B136" s="14" t="s">
        <v>63</v>
      </c>
      <c r="C136" s="1">
        <v>449033</v>
      </c>
      <c r="D136" s="1">
        <v>2426</v>
      </c>
      <c r="E136" s="2"/>
      <c r="F136" s="2"/>
      <c r="G136" s="14"/>
      <c r="H136" s="14"/>
      <c r="I136" s="70">
        <f t="shared" si="78"/>
        <v>449033</v>
      </c>
      <c r="J136" s="70">
        <f t="shared" si="79"/>
        <v>2426</v>
      </c>
      <c r="K136" s="71">
        <f t="shared" si="80"/>
        <v>5.4027209581478421E-3</v>
      </c>
      <c r="L136" s="1">
        <v>74302</v>
      </c>
      <c r="M136" s="1">
        <v>731</v>
      </c>
      <c r="N136" s="2"/>
      <c r="O136" s="2"/>
      <c r="P136" s="14"/>
      <c r="Q136" s="14"/>
      <c r="R136" s="70">
        <f t="shared" si="81"/>
        <v>74302</v>
      </c>
      <c r="S136" s="70">
        <f t="shared" si="71"/>
        <v>731</v>
      </c>
      <c r="T136" s="71">
        <f t="shared" si="82"/>
        <v>9.8382277731420414E-3</v>
      </c>
      <c r="U136" s="1">
        <v>217587</v>
      </c>
      <c r="V136" s="1">
        <v>1653</v>
      </c>
      <c r="W136" s="29"/>
      <c r="X136" s="29"/>
      <c r="Y136" s="14"/>
      <c r="Z136" s="14"/>
      <c r="AA136" s="70">
        <f t="shared" si="83"/>
        <v>217587</v>
      </c>
      <c r="AB136" s="70">
        <f t="shared" si="72"/>
        <v>1653</v>
      </c>
      <c r="AC136" s="71">
        <f t="shared" si="84"/>
        <v>7.5969612155137945E-3</v>
      </c>
      <c r="AD136" s="1">
        <v>26502</v>
      </c>
      <c r="AE136" s="2">
        <v>202</v>
      </c>
      <c r="AG136" s="14"/>
      <c r="AH136" s="14"/>
      <c r="AI136" s="14"/>
      <c r="AJ136" s="70">
        <f t="shared" si="85"/>
        <v>26502</v>
      </c>
      <c r="AK136" s="70">
        <f t="shared" si="73"/>
        <v>202</v>
      </c>
      <c r="AL136" s="71">
        <f t="shared" si="86"/>
        <v>7.6220662591502527E-3</v>
      </c>
      <c r="AM136" s="29">
        <v>26370</v>
      </c>
      <c r="AN136" s="29">
        <v>241</v>
      </c>
      <c r="AP136" s="14"/>
      <c r="AQ136" s="70">
        <f t="shared" si="87"/>
        <v>26370</v>
      </c>
      <c r="AR136" s="70">
        <f t="shared" si="88"/>
        <v>241</v>
      </c>
      <c r="AS136" s="71">
        <f t="shared" si="89"/>
        <v>9.1391733029958285E-3</v>
      </c>
      <c r="AT136" s="29">
        <v>75627</v>
      </c>
      <c r="AU136" s="29">
        <v>593</v>
      </c>
      <c r="AV136" s="14"/>
      <c r="AW136" s="14"/>
      <c r="AX136" s="29"/>
      <c r="AY136" s="29"/>
      <c r="AZ136" s="70">
        <f t="shared" ref="AZ136:AZ152" si="101">IFERROR(AT136+AV136+AX136,"")</f>
        <v>75627</v>
      </c>
      <c r="BA136" s="70">
        <f t="shared" ref="BA136:BA152" si="102">IFERROR(AU136+AW136+AY136,"")</f>
        <v>593</v>
      </c>
      <c r="BB136" s="71">
        <f t="shared" ref="BB136:BB152" si="103">IFERROR(BA136/AZ136,"")</f>
        <v>7.8411149457204444E-3</v>
      </c>
      <c r="BC136" s="29">
        <v>89031</v>
      </c>
      <c r="BD136" s="29">
        <v>438</v>
      </c>
      <c r="BE136" s="14"/>
      <c r="BF136" s="14"/>
      <c r="BG136" s="29"/>
      <c r="BH136" s="29"/>
      <c r="BI136" s="70">
        <f t="shared" si="90"/>
        <v>89031</v>
      </c>
      <c r="BJ136" s="70">
        <f t="shared" si="91"/>
        <v>438</v>
      </c>
      <c r="BK136" s="71">
        <f t="shared" si="92"/>
        <v>4.9196347339690669E-3</v>
      </c>
      <c r="BL136" s="29">
        <v>42159</v>
      </c>
      <c r="BM136" s="29">
        <v>438</v>
      </c>
      <c r="BO136" s="29"/>
      <c r="BQ136" s="29"/>
      <c r="BR136" s="70">
        <f t="shared" si="93"/>
        <v>42159</v>
      </c>
      <c r="BS136" s="70">
        <f t="shared" si="74"/>
        <v>438</v>
      </c>
      <c r="BT136" s="71">
        <f t="shared" si="94"/>
        <v>1.0389240731516402E-2</v>
      </c>
      <c r="BU136" s="29">
        <v>57785</v>
      </c>
      <c r="BV136" s="29">
        <v>582</v>
      </c>
      <c r="BW136" s="29"/>
      <c r="BX136" s="29"/>
      <c r="BY136" s="29"/>
      <c r="BZ136" s="29"/>
      <c r="CA136" s="70">
        <f t="shared" si="95"/>
        <v>57785</v>
      </c>
      <c r="CB136" s="70">
        <f t="shared" si="75"/>
        <v>582</v>
      </c>
      <c r="CC136" s="71">
        <f t="shared" si="96"/>
        <v>1.0071817945833695E-2</v>
      </c>
      <c r="CD136" s="1">
        <v>67535</v>
      </c>
      <c r="CE136" s="1">
        <v>736</v>
      </c>
      <c r="CH136" s="29"/>
      <c r="CI136" s="14"/>
      <c r="CJ136" s="70">
        <f t="shared" si="97"/>
        <v>67535</v>
      </c>
      <c r="CK136" s="70">
        <f t="shared" si="76"/>
        <v>736</v>
      </c>
      <c r="CL136" s="71">
        <f t="shared" si="98"/>
        <v>1.0898052861479234E-2</v>
      </c>
      <c r="CM136" s="1">
        <v>87113</v>
      </c>
      <c r="CN136" s="1">
        <v>1364</v>
      </c>
      <c r="CP136" s="10"/>
      <c r="CQ136" s="30"/>
      <c r="CR136" s="30"/>
      <c r="CS136" s="70">
        <f t="shared" si="99"/>
        <v>87113</v>
      </c>
      <c r="CT136" s="70">
        <f t="shared" si="77"/>
        <v>1364</v>
      </c>
      <c r="CU136" s="71">
        <f t="shared" si="100"/>
        <v>1.565782374616877E-2</v>
      </c>
      <c r="CV136" s="14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</row>
    <row r="137" spans="1:118" ht="15" customHeight="1" x14ac:dyDescent="0.3">
      <c r="A137" s="46" t="s">
        <v>119</v>
      </c>
      <c r="B137" s="14" t="s">
        <v>63</v>
      </c>
      <c r="C137" s="1"/>
      <c r="D137" s="1"/>
      <c r="E137" s="57"/>
      <c r="F137" s="57"/>
      <c r="G137" s="14"/>
      <c r="H137" s="14"/>
      <c r="I137" s="70">
        <f t="shared" si="78"/>
        <v>0</v>
      </c>
      <c r="J137" s="70">
        <f t="shared" si="79"/>
        <v>0</v>
      </c>
      <c r="K137" s="71" t="str">
        <f t="shared" si="80"/>
        <v/>
      </c>
      <c r="L137" s="1"/>
      <c r="M137" s="1"/>
      <c r="N137" s="57"/>
      <c r="O137" s="57"/>
      <c r="P137" s="14"/>
      <c r="Q137" s="14"/>
      <c r="R137" s="70">
        <f t="shared" si="81"/>
        <v>0</v>
      </c>
      <c r="S137" s="70">
        <f t="shared" si="71"/>
        <v>0</v>
      </c>
      <c r="T137" s="71" t="str">
        <f t="shared" si="82"/>
        <v/>
      </c>
      <c r="U137" s="1"/>
      <c r="V137" s="1"/>
      <c r="W137" s="29"/>
      <c r="X137" s="29"/>
      <c r="Y137" s="14"/>
      <c r="Z137" s="14"/>
      <c r="AA137" s="70">
        <f t="shared" si="83"/>
        <v>0</v>
      </c>
      <c r="AB137" s="70">
        <f t="shared" si="72"/>
        <v>0</v>
      </c>
      <c r="AC137" s="71" t="str">
        <f t="shared" si="84"/>
        <v/>
      </c>
      <c r="AD137" s="58">
        <v>1046</v>
      </c>
      <c r="AE137" s="57">
        <v>207</v>
      </c>
      <c r="AF137" s="29"/>
      <c r="AG137" s="14"/>
      <c r="AH137" s="14"/>
      <c r="AI137" s="14"/>
      <c r="AJ137" s="70">
        <f t="shared" si="85"/>
        <v>1046</v>
      </c>
      <c r="AK137" s="70">
        <f t="shared" si="73"/>
        <v>207</v>
      </c>
      <c r="AL137" s="71">
        <f t="shared" si="86"/>
        <v>0.19789674952198852</v>
      </c>
      <c r="AM137" s="29">
        <v>1430</v>
      </c>
      <c r="AN137" s="29">
        <v>460</v>
      </c>
      <c r="AP137" s="14"/>
      <c r="AQ137" s="70">
        <f t="shared" si="87"/>
        <v>1430</v>
      </c>
      <c r="AR137" s="70">
        <f t="shared" si="88"/>
        <v>460</v>
      </c>
      <c r="AS137" s="71">
        <f t="shared" si="89"/>
        <v>0.32167832167832167</v>
      </c>
      <c r="AT137" s="29">
        <v>2203</v>
      </c>
      <c r="AU137" s="29">
        <v>1212</v>
      </c>
      <c r="AV137" s="14"/>
      <c r="AW137" s="14"/>
      <c r="AX137" s="29"/>
      <c r="AY137" s="29"/>
      <c r="AZ137" s="70">
        <f t="shared" si="101"/>
        <v>2203</v>
      </c>
      <c r="BA137" s="70">
        <f t="shared" si="102"/>
        <v>1212</v>
      </c>
      <c r="BB137" s="71">
        <f t="shared" si="103"/>
        <v>0.55015887426236953</v>
      </c>
      <c r="BC137" s="29">
        <v>604</v>
      </c>
      <c r="BD137" s="29">
        <v>159</v>
      </c>
      <c r="BE137" s="14"/>
      <c r="BF137" s="14"/>
      <c r="BG137" s="29"/>
      <c r="BH137" s="29"/>
      <c r="BI137" s="70">
        <f t="shared" si="90"/>
        <v>604</v>
      </c>
      <c r="BJ137" s="70">
        <f t="shared" si="91"/>
        <v>159</v>
      </c>
      <c r="BK137" s="71">
        <f t="shared" si="92"/>
        <v>0.26324503311258279</v>
      </c>
      <c r="BL137" s="29">
        <v>959</v>
      </c>
      <c r="BM137" s="29">
        <v>504</v>
      </c>
      <c r="BO137" s="29"/>
      <c r="BQ137" s="29"/>
      <c r="BR137" s="70">
        <f t="shared" si="93"/>
        <v>959</v>
      </c>
      <c r="BS137" s="70">
        <f t="shared" si="74"/>
        <v>504</v>
      </c>
      <c r="BT137" s="71">
        <f t="shared" si="94"/>
        <v>0.52554744525547448</v>
      </c>
      <c r="BU137" s="29">
        <v>1267</v>
      </c>
      <c r="BV137" s="29">
        <v>556</v>
      </c>
      <c r="BW137" s="29"/>
      <c r="BX137" s="29"/>
      <c r="BY137" s="29"/>
      <c r="BZ137" s="29"/>
      <c r="CA137" s="70">
        <f t="shared" si="95"/>
        <v>1267</v>
      </c>
      <c r="CB137" s="70">
        <f t="shared" si="75"/>
        <v>556</v>
      </c>
      <c r="CC137" s="71">
        <f t="shared" si="96"/>
        <v>0.43883188634569847</v>
      </c>
      <c r="CD137" s="1">
        <v>559</v>
      </c>
      <c r="CE137" s="1">
        <v>340</v>
      </c>
      <c r="CH137" s="29"/>
      <c r="CI137" s="14"/>
      <c r="CJ137" s="70">
        <f t="shared" si="97"/>
        <v>559</v>
      </c>
      <c r="CK137" s="70">
        <f t="shared" si="76"/>
        <v>340</v>
      </c>
      <c r="CL137" s="71">
        <f t="shared" si="98"/>
        <v>0.60822898032200357</v>
      </c>
      <c r="CM137" s="1"/>
      <c r="CN137" s="1"/>
      <c r="CP137" s="1"/>
      <c r="CQ137" s="30"/>
      <c r="CR137" s="30"/>
      <c r="CS137" s="70">
        <f t="shared" si="99"/>
        <v>0</v>
      </c>
      <c r="CT137" s="70">
        <f t="shared" si="77"/>
        <v>0</v>
      </c>
      <c r="CU137" s="71" t="str">
        <f t="shared" si="100"/>
        <v/>
      </c>
      <c r="CV137" s="14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</row>
    <row r="138" spans="1:118" ht="15" customHeight="1" x14ac:dyDescent="0.3">
      <c r="A138" s="46" t="s">
        <v>122</v>
      </c>
      <c r="B138" s="14" t="s">
        <v>63</v>
      </c>
      <c r="C138" s="1"/>
      <c r="D138" s="1"/>
      <c r="E138" s="14"/>
      <c r="F138" s="14"/>
      <c r="G138" s="14"/>
      <c r="H138" s="14"/>
      <c r="I138" s="70">
        <f t="shared" si="78"/>
        <v>0</v>
      </c>
      <c r="J138" s="70">
        <f t="shared" si="79"/>
        <v>0</v>
      </c>
      <c r="K138" s="71" t="str">
        <f t="shared" si="80"/>
        <v/>
      </c>
      <c r="L138" s="1">
        <v>11363</v>
      </c>
      <c r="M138" s="1">
        <v>833</v>
      </c>
      <c r="N138" s="14"/>
      <c r="O138" s="14"/>
      <c r="P138" s="14"/>
      <c r="Q138" s="14"/>
      <c r="R138" s="70">
        <f t="shared" si="81"/>
        <v>11363</v>
      </c>
      <c r="S138" s="70">
        <f t="shared" si="71"/>
        <v>833</v>
      </c>
      <c r="T138" s="71">
        <f t="shared" si="82"/>
        <v>7.3308105253894223E-2</v>
      </c>
      <c r="U138" s="1">
        <v>10185</v>
      </c>
      <c r="V138" s="1">
        <v>429</v>
      </c>
      <c r="W138" s="29"/>
      <c r="X138" s="29"/>
      <c r="Y138" s="14"/>
      <c r="Z138" s="14"/>
      <c r="AA138" s="70">
        <f t="shared" si="83"/>
        <v>10185</v>
      </c>
      <c r="AB138" s="70">
        <f t="shared" si="72"/>
        <v>429</v>
      </c>
      <c r="AC138" s="71">
        <f t="shared" si="84"/>
        <v>4.2120765832106041E-2</v>
      </c>
      <c r="AD138" s="51">
        <v>5011</v>
      </c>
      <c r="AE138" s="14">
        <v>168</v>
      </c>
      <c r="AG138" s="14"/>
      <c r="AH138" s="14"/>
      <c r="AI138" s="14"/>
      <c r="AJ138" s="70">
        <f t="shared" si="85"/>
        <v>5011</v>
      </c>
      <c r="AK138" s="70">
        <f t="shared" si="73"/>
        <v>168</v>
      </c>
      <c r="AL138" s="71">
        <f t="shared" si="86"/>
        <v>3.352624226701257E-2</v>
      </c>
      <c r="AM138" s="29">
        <v>2086</v>
      </c>
      <c r="AN138" s="29">
        <v>130</v>
      </c>
      <c r="AP138" s="14"/>
      <c r="AQ138" s="70">
        <f t="shared" si="87"/>
        <v>2086</v>
      </c>
      <c r="AR138" s="70">
        <f t="shared" si="88"/>
        <v>130</v>
      </c>
      <c r="AS138" s="71">
        <f t="shared" si="89"/>
        <v>6.2320230105465002E-2</v>
      </c>
      <c r="AT138" s="29">
        <v>130</v>
      </c>
      <c r="AU138" s="29">
        <v>8</v>
      </c>
      <c r="AV138" s="14"/>
      <c r="AW138" s="14"/>
      <c r="AX138" s="29"/>
      <c r="AY138" s="29"/>
      <c r="AZ138" s="70">
        <f t="shared" si="101"/>
        <v>130</v>
      </c>
      <c r="BA138" s="70">
        <f t="shared" si="102"/>
        <v>8</v>
      </c>
      <c r="BB138" s="71">
        <f t="shared" si="103"/>
        <v>6.1538461538461542E-2</v>
      </c>
      <c r="BC138" s="29">
        <v>9061</v>
      </c>
      <c r="BD138" s="29">
        <v>176</v>
      </c>
      <c r="BE138" s="14"/>
      <c r="BF138" s="14"/>
      <c r="BG138" s="29"/>
      <c r="BH138" s="29"/>
      <c r="BI138" s="70">
        <f t="shared" si="90"/>
        <v>9061</v>
      </c>
      <c r="BJ138" s="70">
        <f t="shared" si="91"/>
        <v>176</v>
      </c>
      <c r="BK138" s="71">
        <f t="shared" si="92"/>
        <v>1.942390464628628E-2</v>
      </c>
      <c r="BL138" s="29">
        <v>234</v>
      </c>
      <c r="BM138" s="29">
        <v>11</v>
      </c>
      <c r="BO138" s="29"/>
      <c r="BQ138" s="29"/>
      <c r="BR138" s="70">
        <f t="shared" si="93"/>
        <v>234</v>
      </c>
      <c r="BS138" s="70">
        <f t="shared" si="74"/>
        <v>11</v>
      </c>
      <c r="BT138" s="71">
        <f t="shared" si="94"/>
        <v>4.7008547008547008E-2</v>
      </c>
      <c r="BU138" s="29">
        <v>7280</v>
      </c>
      <c r="BV138" s="29">
        <v>244</v>
      </c>
      <c r="BW138" s="29"/>
      <c r="BX138" s="29"/>
      <c r="BY138" s="29"/>
      <c r="BZ138" s="29"/>
      <c r="CA138" s="70">
        <f t="shared" si="95"/>
        <v>7280</v>
      </c>
      <c r="CB138" s="70">
        <f t="shared" si="75"/>
        <v>244</v>
      </c>
      <c r="CC138" s="71">
        <f t="shared" si="96"/>
        <v>3.3516483516483515E-2</v>
      </c>
      <c r="CD138" s="1"/>
      <c r="CE138" s="1"/>
      <c r="CH138" s="29"/>
      <c r="CI138" s="14"/>
      <c r="CJ138" s="70">
        <f t="shared" si="97"/>
        <v>0</v>
      </c>
      <c r="CK138" s="70">
        <f t="shared" si="76"/>
        <v>0</v>
      </c>
      <c r="CL138" s="71" t="str">
        <f t="shared" si="98"/>
        <v/>
      </c>
      <c r="CM138" s="1"/>
      <c r="CN138" s="1"/>
      <c r="CQ138" s="30"/>
      <c r="CR138" s="30"/>
      <c r="CS138" s="70">
        <f t="shared" si="99"/>
        <v>0</v>
      </c>
      <c r="CT138" s="70">
        <f t="shared" si="77"/>
        <v>0</v>
      </c>
      <c r="CU138" s="71" t="str">
        <f t="shared" si="100"/>
        <v/>
      </c>
      <c r="CV138" s="14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</row>
    <row r="139" spans="1:118" ht="15" customHeight="1" x14ac:dyDescent="0.3">
      <c r="A139" s="46" t="s">
        <v>123</v>
      </c>
      <c r="B139" s="14" t="s">
        <v>63</v>
      </c>
      <c r="C139" s="1">
        <v>220909</v>
      </c>
      <c r="D139" s="1">
        <v>7526</v>
      </c>
      <c r="E139" s="51"/>
      <c r="F139" s="51"/>
      <c r="G139" s="14"/>
      <c r="H139" s="14"/>
      <c r="I139" s="70">
        <f t="shared" si="78"/>
        <v>220909</v>
      </c>
      <c r="J139" s="70">
        <f t="shared" si="79"/>
        <v>7526</v>
      </c>
      <c r="K139" s="71">
        <f t="shared" si="80"/>
        <v>3.4068326777089208E-2</v>
      </c>
      <c r="L139" s="1">
        <v>324617</v>
      </c>
      <c r="M139" s="1">
        <v>8235</v>
      </c>
      <c r="N139" s="51"/>
      <c r="O139" s="51"/>
      <c r="P139" s="14"/>
      <c r="Q139" s="14"/>
      <c r="R139" s="70">
        <f t="shared" si="81"/>
        <v>324617</v>
      </c>
      <c r="S139" s="70">
        <f t="shared" si="71"/>
        <v>8235</v>
      </c>
      <c r="T139" s="71">
        <f t="shared" si="82"/>
        <v>2.5368357171682322E-2</v>
      </c>
      <c r="U139" s="1">
        <v>137202</v>
      </c>
      <c r="V139" s="1">
        <v>5263</v>
      </c>
      <c r="W139" s="29"/>
      <c r="X139" s="29"/>
      <c r="Y139" s="14"/>
      <c r="Z139" s="14"/>
      <c r="AA139" s="70">
        <f t="shared" si="83"/>
        <v>137202</v>
      </c>
      <c r="AB139" s="70">
        <f t="shared" si="72"/>
        <v>5263</v>
      </c>
      <c r="AC139" s="71">
        <f t="shared" si="84"/>
        <v>3.8359499132665703E-2</v>
      </c>
      <c r="AD139" s="51">
        <v>187884</v>
      </c>
      <c r="AE139" s="51">
        <v>9395</v>
      </c>
      <c r="AF139" s="29"/>
      <c r="AG139" s="14"/>
      <c r="AH139" s="14"/>
      <c r="AI139" s="14"/>
      <c r="AJ139" s="70">
        <f t="shared" si="85"/>
        <v>187884</v>
      </c>
      <c r="AK139" s="70">
        <f t="shared" si="73"/>
        <v>9395</v>
      </c>
      <c r="AL139" s="71">
        <f t="shared" si="86"/>
        <v>5.0004257946392454E-2</v>
      </c>
      <c r="AM139" s="29">
        <v>201630</v>
      </c>
      <c r="AN139" s="29">
        <v>10223</v>
      </c>
      <c r="AP139" s="14"/>
      <c r="AQ139" s="70">
        <f t="shared" si="87"/>
        <v>201630</v>
      </c>
      <c r="AR139" s="70">
        <f t="shared" si="88"/>
        <v>10223</v>
      </c>
      <c r="AS139" s="71">
        <f t="shared" si="89"/>
        <v>5.0701780489014532E-2</v>
      </c>
      <c r="AT139" s="29">
        <v>147322</v>
      </c>
      <c r="AU139" s="29">
        <v>14685</v>
      </c>
      <c r="AV139" s="14"/>
      <c r="AW139" s="14"/>
      <c r="AX139" s="29"/>
      <c r="AY139" s="29"/>
      <c r="AZ139" s="70">
        <f t="shared" si="101"/>
        <v>147322</v>
      </c>
      <c r="BA139" s="70">
        <f t="shared" si="102"/>
        <v>14685</v>
      </c>
      <c r="BB139" s="71">
        <f t="shared" si="103"/>
        <v>9.9679613363923919E-2</v>
      </c>
      <c r="BC139" s="29">
        <v>223841</v>
      </c>
      <c r="BD139" s="29">
        <v>15320</v>
      </c>
      <c r="BE139" s="14"/>
      <c r="BF139" s="14"/>
      <c r="BG139" s="29"/>
      <c r="BH139" s="29"/>
      <c r="BI139" s="70">
        <f t="shared" si="90"/>
        <v>223841</v>
      </c>
      <c r="BJ139" s="70">
        <f t="shared" si="91"/>
        <v>15320</v>
      </c>
      <c r="BK139" s="71">
        <f t="shared" si="92"/>
        <v>6.8441438342394828E-2</v>
      </c>
      <c r="BL139" s="29">
        <v>25360</v>
      </c>
      <c r="BM139" s="29">
        <v>24640</v>
      </c>
      <c r="BO139" s="29"/>
      <c r="BQ139" s="29"/>
      <c r="BR139" s="70">
        <f t="shared" si="93"/>
        <v>25360</v>
      </c>
      <c r="BS139" s="70">
        <f t="shared" si="74"/>
        <v>24640</v>
      </c>
      <c r="BT139" s="71">
        <f t="shared" si="94"/>
        <v>0.97160883280757093</v>
      </c>
      <c r="BU139" s="29">
        <v>251374</v>
      </c>
      <c r="BV139" s="29">
        <v>24908</v>
      </c>
      <c r="BW139" s="29"/>
      <c r="BX139" s="29"/>
      <c r="BY139" s="29"/>
      <c r="BZ139" s="29"/>
      <c r="CA139" s="70">
        <f t="shared" si="95"/>
        <v>251374</v>
      </c>
      <c r="CB139" s="70">
        <f t="shared" si="75"/>
        <v>24908</v>
      </c>
      <c r="CC139" s="71">
        <f t="shared" si="96"/>
        <v>9.9087415564059922E-2</v>
      </c>
      <c r="CD139" s="1">
        <v>88377</v>
      </c>
      <c r="CE139" s="1">
        <v>9205</v>
      </c>
      <c r="CH139" s="29"/>
      <c r="CI139" s="14"/>
      <c r="CJ139" s="70">
        <f t="shared" si="97"/>
        <v>88377</v>
      </c>
      <c r="CK139" s="70">
        <f t="shared" si="76"/>
        <v>9205</v>
      </c>
      <c r="CL139" s="71">
        <f t="shared" si="98"/>
        <v>0.10415605870305622</v>
      </c>
      <c r="CM139" s="1">
        <v>101803</v>
      </c>
      <c r="CN139" s="1">
        <v>8068</v>
      </c>
      <c r="CQ139" s="30"/>
      <c r="CR139" s="30"/>
      <c r="CS139" s="70">
        <f t="shared" si="99"/>
        <v>101803</v>
      </c>
      <c r="CT139" s="70">
        <f t="shared" si="77"/>
        <v>8068</v>
      </c>
      <c r="CU139" s="71">
        <f t="shared" si="100"/>
        <v>7.9251102619765632E-2</v>
      </c>
      <c r="CV139" s="14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</row>
    <row r="140" spans="1:118" ht="15" customHeight="1" x14ac:dyDescent="0.3">
      <c r="A140" s="46" t="s">
        <v>21</v>
      </c>
      <c r="B140" s="14" t="s">
        <v>63</v>
      </c>
      <c r="C140" s="1">
        <v>4803</v>
      </c>
      <c r="D140" s="1">
        <v>80</v>
      </c>
      <c r="E140" s="29"/>
      <c r="F140" s="29"/>
      <c r="G140" s="14"/>
      <c r="H140" s="14"/>
      <c r="I140" s="70">
        <f t="shared" si="78"/>
        <v>4803</v>
      </c>
      <c r="J140" s="70">
        <f t="shared" si="79"/>
        <v>80</v>
      </c>
      <c r="K140" s="71">
        <f t="shared" si="80"/>
        <v>1.6656256506350199E-2</v>
      </c>
      <c r="L140" s="1"/>
      <c r="M140" s="1"/>
      <c r="N140" s="29"/>
      <c r="O140" s="29"/>
      <c r="P140" s="14"/>
      <c r="Q140" s="14"/>
      <c r="R140" s="70">
        <f t="shared" si="81"/>
        <v>0</v>
      </c>
      <c r="S140" s="70">
        <f t="shared" si="71"/>
        <v>0</v>
      </c>
      <c r="T140" s="71" t="str">
        <f t="shared" si="82"/>
        <v/>
      </c>
      <c r="U140" s="1">
        <v>3217</v>
      </c>
      <c r="V140" s="1">
        <v>380</v>
      </c>
      <c r="W140" s="29"/>
      <c r="X140" s="29"/>
      <c r="Y140" s="14"/>
      <c r="Z140" s="14"/>
      <c r="AA140" s="70">
        <f t="shared" si="83"/>
        <v>3217</v>
      </c>
      <c r="AB140" s="70">
        <f t="shared" si="72"/>
        <v>380</v>
      </c>
      <c r="AC140" s="71">
        <f t="shared" si="84"/>
        <v>0.11812247435498913</v>
      </c>
      <c r="AD140" s="29">
        <v>12103</v>
      </c>
      <c r="AE140" s="29">
        <v>228</v>
      </c>
      <c r="AG140" s="14"/>
      <c r="AH140" s="14"/>
      <c r="AI140" s="14"/>
      <c r="AJ140" s="70">
        <f t="shared" si="85"/>
        <v>12103</v>
      </c>
      <c r="AK140" s="70">
        <f t="shared" si="73"/>
        <v>228</v>
      </c>
      <c r="AL140" s="71">
        <f t="shared" si="86"/>
        <v>1.8838304552590265E-2</v>
      </c>
      <c r="AM140" s="29">
        <v>325</v>
      </c>
      <c r="AN140" s="29">
        <v>6</v>
      </c>
      <c r="AP140" s="14"/>
      <c r="AQ140" s="70">
        <f t="shared" si="87"/>
        <v>325</v>
      </c>
      <c r="AR140" s="70">
        <f t="shared" si="88"/>
        <v>6</v>
      </c>
      <c r="AS140" s="71">
        <f t="shared" si="89"/>
        <v>1.8461538461538463E-2</v>
      </c>
      <c r="AT140" s="29">
        <v>97</v>
      </c>
      <c r="AU140" s="29">
        <v>2</v>
      </c>
      <c r="AV140" s="14"/>
      <c r="AW140" s="14"/>
      <c r="AX140" s="29"/>
      <c r="AY140" s="29"/>
      <c r="AZ140" s="70">
        <f t="shared" si="101"/>
        <v>97</v>
      </c>
      <c r="BA140" s="70">
        <f t="shared" si="102"/>
        <v>2</v>
      </c>
      <c r="BB140" s="71">
        <f t="shared" si="103"/>
        <v>2.0618556701030927E-2</v>
      </c>
      <c r="BC140" s="29">
        <v>1950</v>
      </c>
      <c r="BD140" s="29">
        <v>30</v>
      </c>
      <c r="BE140" s="14"/>
      <c r="BF140" s="14"/>
      <c r="BG140" s="29"/>
      <c r="BH140" s="29"/>
      <c r="BI140" s="70">
        <f t="shared" si="90"/>
        <v>1950</v>
      </c>
      <c r="BJ140" s="70">
        <f t="shared" si="91"/>
        <v>30</v>
      </c>
      <c r="BK140" s="71">
        <f t="shared" si="92"/>
        <v>1.5384615384615385E-2</v>
      </c>
      <c r="BL140" s="29">
        <v>143</v>
      </c>
      <c r="BM140" s="29">
        <v>3</v>
      </c>
      <c r="BO140" s="29"/>
      <c r="BQ140" s="29"/>
      <c r="BR140" s="70">
        <f t="shared" si="93"/>
        <v>143</v>
      </c>
      <c r="BS140" s="70">
        <f t="shared" si="74"/>
        <v>3</v>
      </c>
      <c r="BT140" s="71">
        <f t="shared" si="94"/>
        <v>2.097902097902098E-2</v>
      </c>
      <c r="BU140" s="29">
        <v>58</v>
      </c>
      <c r="BV140" s="29">
        <v>3</v>
      </c>
      <c r="BW140" s="29"/>
      <c r="BX140" s="29"/>
      <c r="BY140" s="29"/>
      <c r="BZ140" s="29"/>
      <c r="CA140" s="70">
        <f t="shared" si="95"/>
        <v>58</v>
      </c>
      <c r="CB140" s="70">
        <f t="shared" si="75"/>
        <v>3</v>
      </c>
      <c r="CC140" s="71">
        <f t="shared" si="96"/>
        <v>5.1724137931034482E-2</v>
      </c>
      <c r="CD140" s="1"/>
      <c r="CE140" s="1"/>
      <c r="CH140" s="29"/>
      <c r="CI140" s="14"/>
      <c r="CJ140" s="70">
        <f t="shared" si="97"/>
        <v>0</v>
      </c>
      <c r="CK140" s="70">
        <f t="shared" si="76"/>
        <v>0</v>
      </c>
      <c r="CL140" s="71" t="str">
        <f t="shared" si="98"/>
        <v/>
      </c>
      <c r="CM140" s="1">
        <v>338</v>
      </c>
      <c r="CN140" s="1">
        <v>7</v>
      </c>
      <c r="CQ140" s="30"/>
      <c r="CR140" s="30"/>
      <c r="CS140" s="70">
        <f t="shared" si="99"/>
        <v>338</v>
      </c>
      <c r="CT140" s="70">
        <f t="shared" si="77"/>
        <v>7</v>
      </c>
      <c r="CU140" s="71">
        <f t="shared" si="100"/>
        <v>2.0710059171597635E-2</v>
      </c>
      <c r="CV140" s="14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</row>
    <row r="141" spans="1:118" ht="15" customHeight="1" x14ac:dyDescent="0.3">
      <c r="A141" s="46" t="s">
        <v>74</v>
      </c>
      <c r="B141" s="14" t="s">
        <v>63</v>
      </c>
      <c r="C141" s="1">
        <v>22145</v>
      </c>
      <c r="D141" s="1">
        <v>305</v>
      </c>
      <c r="E141" s="14"/>
      <c r="F141" s="14"/>
      <c r="G141" s="14"/>
      <c r="H141" s="14"/>
      <c r="I141" s="70">
        <f t="shared" si="78"/>
        <v>22145</v>
      </c>
      <c r="J141" s="70">
        <f t="shared" si="79"/>
        <v>305</v>
      </c>
      <c r="K141" s="71">
        <f t="shared" si="80"/>
        <v>1.3772860690900881E-2</v>
      </c>
      <c r="L141" s="1">
        <v>87126</v>
      </c>
      <c r="M141" s="1">
        <v>1060</v>
      </c>
      <c r="N141" s="14"/>
      <c r="O141" s="14"/>
      <c r="P141" s="14"/>
      <c r="Q141" s="14"/>
      <c r="R141" s="70">
        <f t="shared" si="81"/>
        <v>87126</v>
      </c>
      <c r="S141" s="70">
        <f t="shared" si="71"/>
        <v>1060</v>
      </c>
      <c r="T141" s="71">
        <f t="shared" si="82"/>
        <v>1.2166287904873401E-2</v>
      </c>
      <c r="U141" s="1">
        <v>40677</v>
      </c>
      <c r="V141" s="1">
        <v>311</v>
      </c>
      <c r="W141" s="29"/>
      <c r="X141" s="29"/>
      <c r="Y141" s="14"/>
      <c r="Z141" s="14"/>
      <c r="AA141" s="70">
        <f t="shared" si="83"/>
        <v>40677</v>
      </c>
      <c r="AB141" s="70">
        <f t="shared" si="72"/>
        <v>311</v>
      </c>
      <c r="AC141" s="71">
        <f t="shared" si="84"/>
        <v>7.6455982496250949E-3</v>
      </c>
      <c r="AD141" s="51">
        <v>104046</v>
      </c>
      <c r="AE141" s="14">
        <v>859</v>
      </c>
      <c r="AF141" s="29"/>
      <c r="AG141" s="14"/>
      <c r="AH141" s="14"/>
      <c r="AI141" s="14"/>
      <c r="AJ141" s="70">
        <f t="shared" si="85"/>
        <v>104046</v>
      </c>
      <c r="AK141" s="70">
        <f t="shared" si="73"/>
        <v>859</v>
      </c>
      <c r="AL141" s="71">
        <f t="shared" si="86"/>
        <v>8.2559637083597648E-3</v>
      </c>
      <c r="AM141" s="29">
        <v>32402</v>
      </c>
      <c r="AN141" s="29">
        <v>280</v>
      </c>
      <c r="AP141" s="14"/>
      <c r="AQ141" s="70">
        <f t="shared" si="87"/>
        <v>32402</v>
      </c>
      <c r="AR141" s="70">
        <f t="shared" si="88"/>
        <v>280</v>
      </c>
      <c r="AS141" s="71">
        <f t="shared" si="89"/>
        <v>8.6414418863033152E-3</v>
      </c>
      <c r="AT141" s="29">
        <v>37225</v>
      </c>
      <c r="AU141" s="29">
        <v>357</v>
      </c>
      <c r="AV141" s="14"/>
      <c r="AW141" s="14"/>
      <c r="AX141" s="29"/>
      <c r="AY141" s="29"/>
      <c r="AZ141" s="70">
        <f t="shared" si="101"/>
        <v>37225</v>
      </c>
      <c r="BA141" s="70">
        <f t="shared" si="102"/>
        <v>357</v>
      </c>
      <c r="BB141" s="71">
        <f t="shared" si="103"/>
        <v>9.5903290799194095E-3</v>
      </c>
      <c r="BC141" s="29">
        <v>16984</v>
      </c>
      <c r="BD141" s="29">
        <v>173</v>
      </c>
      <c r="BE141" s="14"/>
      <c r="BF141" s="14"/>
      <c r="BG141" s="29"/>
      <c r="BH141" s="29"/>
      <c r="BI141" s="70">
        <f t="shared" si="90"/>
        <v>16984</v>
      </c>
      <c r="BJ141" s="70">
        <f t="shared" si="91"/>
        <v>173</v>
      </c>
      <c r="BK141" s="71">
        <f t="shared" si="92"/>
        <v>1.0186057465850213E-2</v>
      </c>
      <c r="BL141" s="29">
        <v>23641</v>
      </c>
      <c r="BM141" s="29">
        <v>184</v>
      </c>
      <c r="BO141" s="29"/>
      <c r="BQ141" s="29"/>
      <c r="BR141" s="70">
        <f t="shared" si="93"/>
        <v>23641</v>
      </c>
      <c r="BS141" s="70">
        <f t="shared" si="74"/>
        <v>184</v>
      </c>
      <c r="BT141" s="71">
        <f t="shared" si="94"/>
        <v>7.7830887018315639E-3</v>
      </c>
      <c r="BU141" s="29"/>
      <c r="BV141" s="29"/>
      <c r="BW141" s="29"/>
      <c r="BX141" s="29"/>
      <c r="BY141" s="29"/>
      <c r="BZ141" s="29"/>
      <c r="CA141" s="70">
        <f t="shared" si="95"/>
        <v>0</v>
      </c>
      <c r="CB141" s="70">
        <f t="shared" si="75"/>
        <v>0</v>
      </c>
      <c r="CC141" s="71" t="str">
        <f t="shared" si="96"/>
        <v/>
      </c>
      <c r="CD141" s="1">
        <v>4082</v>
      </c>
      <c r="CE141" s="1">
        <v>89</v>
      </c>
      <c r="CH141" s="29"/>
      <c r="CI141" s="14"/>
      <c r="CJ141" s="70">
        <f t="shared" si="97"/>
        <v>4082</v>
      </c>
      <c r="CK141" s="70">
        <f t="shared" si="76"/>
        <v>89</v>
      </c>
      <c r="CL141" s="71">
        <f t="shared" si="98"/>
        <v>2.1803037726604607E-2</v>
      </c>
      <c r="CM141" s="1">
        <v>1481</v>
      </c>
      <c r="CN141" s="1">
        <v>43</v>
      </c>
      <c r="CQ141" s="30"/>
      <c r="CR141" s="30"/>
      <c r="CS141" s="70">
        <f t="shared" si="99"/>
        <v>1481</v>
      </c>
      <c r="CT141" s="70">
        <f t="shared" si="77"/>
        <v>43</v>
      </c>
      <c r="CU141" s="71">
        <f t="shared" si="100"/>
        <v>2.9034436191762322E-2</v>
      </c>
      <c r="CV141" s="14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</row>
    <row r="142" spans="1:118" ht="15" customHeight="1" x14ac:dyDescent="0.3">
      <c r="A142" s="46" t="s">
        <v>247</v>
      </c>
      <c r="B142" s="14" t="s">
        <v>63</v>
      </c>
      <c r="C142" s="1">
        <v>3581</v>
      </c>
      <c r="D142" s="1">
        <v>284</v>
      </c>
      <c r="E142" s="14"/>
      <c r="F142" s="14"/>
      <c r="G142" s="14"/>
      <c r="H142" s="14"/>
      <c r="I142" s="70">
        <f t="shared" si="78"/>
        <v>3581</v>
      </c>
      <c r="J142" s="70">
        <f t="shared" si="79"/>
        <v>284</v>
      </c>
      <c r="K142" s="71">
        <f t="shared" si="80"/>
        <v>7.9307456017872105E-2</v>
      </c>
      <c r="L142" s="1"/>
      <c r="M142" s="1"/>
      <c r="N142" s="14"/>
      <c r="O142" s="14"/>
      <c r="P142" s="14"/>
      <c r="Q142" s="14"/>
      <c r="R142" s="70">
        <f t="shared" si="81"/>
        <v>0</v>
      </c>
      <c r="S142" s="70">
        <f t="shared" si="71"/>
        <v>0</v>
      </c>
      <c r="T142" s="71" t="str">
        <f t="shared" si="82"/>
        <v/>
      </c>
      <c r="U142" s="1"/>
      <c r="V142" s="1"/>
      <c r="W142" s="29"/>
      <c r="X142" s="29"/>
      <c r="Y142" s="14"/>
      <c r="Z142" s="14"/>
      <c r="AA142" s="70">
        <f t="shared" si="83"/>
        <v>0</v>
      </c>
      <c r="AB142" s="70">
        <f t="shared" si="72"/>
        <v>0</v>
      </c>
      <c r="AC142" s="71" t="str">
        <f t="shared" si="84"/>
        <v/>
      </c>
      <c r="AD142" s="51"/>
      <c r="AE142" s="14"/>
      <c r="AF142" s="29"/>
      <c r="AG142" s="14"/>
      <c r="AH142" s="14"/>
      <c r="AI142" s="14"/>
      <c r="AJ142" s="70">
        <f t="shared" si="85"/>
        <v>0</v>
      </c>
      <c r="AK142" s="70">
        <f t="shared" si="73"/>
        <v>0</v>
      </c>
      <c r="AL142" s="71" t="str">
        <f t="shared" si="86"/>
        <v/>
      </c>
      <c r="AM142" s="29"/>
      <c r="AN142" s="29"/>
      <c r="AP142" s="14"/>
      <c r="AQ142" s="70">
        <f t="shared" si="87"/>
        <v>0</v>
      </c>
      <c r="AR142" s="70">
        <f t="shared" si="88"/>
        <v>0</v>
      </c>
      <c r="AS142" s="71" t="str">
        <f t="shared" si="89"/>
        <v/>
      </c>
      <c r="AT142" s="29"/>
      <c r="AU142" s="29"/>
      <c r="AV142" s="14"/>
      <c r="AW142" s="14"/>
      <c r="AX142" s="29"/>
      <c r="AY142" s="29"/>
      <c r="AZ142" s="70">
        <f t="shared" si="101"/>
        <v>0</v>
      </c>
      <c r="BA142" s="70">
        <f t="shared" si="102"/>
        <v>0</v>
      </c>
      <c r="BB142" s="71" t="str">
        <f t="shared" si="103"/>
        <v/>
      </c>
      <c r="BC142" s="29"/>
      <c r="BD142" s="29"/>
      <c r="BE142" s="14"/>
      <c r="BF142" s="14"/>
      <c r="BG142" s="29"/>
      <c r="BH142" s="29"/>
      <c r="BI142" s="70">
        <f t="shared" si="90"/>
        <v>0</v>
      </c>
      <c r="BJ142" s="70">
        <f t="shared" si="91"/>
        <v>0</v>
      </c>
      <c r="BK142" s="71" t="str">
        <f t="shared" si="92"/>
        <v/>
      </c>
      <c r="BL142" s="29"/>
      <c r="BM142" s="29"/>
      <c r="BO142" s="29"/>
      <c r="BQ142" s="29"/>
      <c r="BR142" s="70">
        <f t="shared" si="93"/>
        <v>0</v>
      </c>
      <c r="BS142" s="70">
        <f t="shared" si="74"/>
        <v>0</v>
      </c>
      <c r="BT142" s="71" t="str">
        <f t="shared" si="94"/>
        <v/>
      </c>
      <c r="BU142" s="29"/>
      <c r="BV142" s="29"/>
      <c r="BW142" s="29"/>
      <c r="BX142" s="29"/>
      <c r="BY142" s="29"/>
      <c r="BZ142" s="29"/>
      <c r="CA142" s="70">
        <f t="shared" si="95"/>
        <v>0</v>
      </c>
      <c r="CB142" s="70">
        <f t="shared" si="75"/>
        <v>0</v>
      </c>
      <c r="CC142" s="71" t="str">
        <f t="shared" si="96"/>
        <v/>
      </c>
      <c r="CD142" s="1"/>
      <c r="CE142" s="1"/>
      <c r="CH142" s="29"/>
      <c r="CI142" s="14"/>
      <c r="CJ142" s="70">
        <f t="shared" si="97"/>
        <v>0</v>
      </c>
      <c r="CK142" s="70">
        <f t="shared" si="76"/>
        <v>0</v>
      </c>
      <c r="CL142" s="71" t="str">
        <f t="shared" si="98"/>
        <v/>
      </c>
      <c r="CM142" s="1"/>
      <c r="CN142" s="1"/>
      <c r="CQ142" s="30"/>
      <c r="CR142" s="30"/>
      <c r="CS142" s="70">
        <f t="shared" si="99"/>
        <v>0</v>
      </c>
      <c r="CT142" s="70">
        <f t="shared" si="77"/>
        <v>0</v>
      </c>
      <c r="CU142" s="71" t="str">
        <f t="shared" si="100"/>
        <v/>
      </c>
      <c r="CV142" s="14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</row>
    <row r="143" spans="1:118" ht="15" customHeight="1" x14ac:dyDescent="0.3">
      <c r="A143" s="46" t="s">
        <v>248</v>
      </c>
      <c r="B143" s="14" t="s">
        <v>63</v>
      </c>
      <c r="C143" s="1">
        <v>26</v>
      </c>
      <c r="D143" s="1">
        <v>28</v>
      </c>
      <c r="E143" s="14"/>
      <c r="F143" s="14"/>
      <c r="G143" s="14"/>
      <c r="H143" s="14"/>
      <c r="I143" s="70">
        <f t="shared" si="78"/>
        <v>26</v>
      </c>
      <c r="J143" s="70">
        <f t="shared" si="79"/>
        <v>28</v>
      </c>
      <c r="K143" s="71">
        <f t="shared" si="80"/>
        <v>1.0769230769230769</v>
      </c>
      <c r="L143" s="1"/>
      <c r="M143" s="1"/>
      <c r="N143" s="14"/>
      <c r="O143" s="14"/>
      <c r="P143" s="14"/>
      <c r="Q143" s="14"/>
      <c r="R143" s="70">
        <f t="shared" si="81"/>
        <v>0</v>
      </c>
      <c r="S143" s="70">
        <f t="shared" si="71"/>
        <v>0</v>
      </c>
      <c r="T143" s="71" t="str">
        <f t="shared" si="82"/>
        <v/>
      </c>
      <c r="U143" s="1"/>
      <c r="V143" s="1"/>
      <c r="W143" s="29"/>
      <c r="X143" s="29"/>
      <c r="Y143" s="14"/>
      <c r="Z143" s="14"/>
      <c r="AA143" s="70">
        <f t="shared" si="83"/>
        <v>0</v>
      </c>
      <c r="AB143" s="70">
        <f t="shared" si="72"/>
        <v>0</v>
      </c>
      <c r="AC143" s="71" t="str">
        <f t="shared" si="84"/>
        <v/>
      </c>
      <c r="AD143" s="51"/>
      <c r="AE143" s="14"/>
      <c r="AF143" s="29"/>
      <c r="AG143" s="14"/>
      <c r="AH143" s="14"/>
      <c r="AI143" s="14"/>
      <c r="AJ143" s="70">
        <f t="shared" si="85"/>
        <v>0</v>
      </c>
      <c r="AK143" s="70">
        <f t="shared" si="73"/>
        <v>0</v>
      </c>
      <c r="AL143" s="71" t="str">
        <f t="shared" si="86"/>
        <v/>
      </c>
      <c r="AM143" s="29"/>
      <c r="AN143" s="29"/>
      <c r="AP143" s="14"/>
      <c r="AQ143" s="70">
        <f t="shared" si="87"/>
        <v>0</v>
      </c>
      <c r="AR143" s="70">
        <f t="shared" si="88"/>
        <v>0</v>
      </c>
      <c r="AS143" s="71" t="str">
        <f t="shared" si="89"/>
        <v/>
      </c>
      <c r="AT143" s="29"/>
      <c r="AU143" s="29"/>
      <c r="AV143" s="14"/>
      <c r="AW143" s="14"/>
      <c r="AX143" s="29"/>
      <c r="AY143" s="29"/>
      <c r="AZ143" s="70">
        <f t="shared" si="101"/>
        <v>0</v>
      </c>
      <c r="BA143" s="70">
        <f t="shared" si="102"/>
        <v>0</v>
      </c>
      <c r="BB143" s="71" t="str">
        <f t="shared" si="103"/>
        <v/>
      </c>
      <c r="BC143" s="29"/>
      <c r="BD143" s="29"/>
      <c r="BE143" s="14"/>
      <c r="BF143" s="14"/>
      <c r="BG143" s="29"/>
      <c r="BH143" s="29"/>
      <c r="BI143" s="70">
        <f t="shared" si="90"/>
        <v>0</v>
      </c>
      <c r="BJ143" s="70">
        <f t="shared" si="91"/>
        <v>0</v>
      </c>
      <c r="BK143" s="71" t="str">
        <f t="shared" si="92"/>
        <v/>
      </c>
      <c r="BL143" s="29"/>
      <c r="BM143" s="29"/>
      <c r="BO143" s="29"/>
      <c r="BQ143" s="29"/>
      <c r="BR143" s="70">
        <f t="shared" si="93"/>
        <v>0</v>
      </c>
      <c r="BS143" s="70">
        <f t="shared" si="74"/>
        <v>0</v>
      </c>
      <c r="BT143" s="71" t="str">
        <f t="shared" si="94"/>
        <v/>
      </c>
      <c r="BU143" s="29"/>
      <c r="BV143" s="29"/>
      <c r="BW143" s="29"/>
      <c r="BX143" s="29"/>
      <c r="BY143" s="29"/>
      <c r="BZ143" s="29"/>
      <c r="CA143" s="70">
        <f t="shared" si="95"/>
        <v>0</v>
      </c>
      <c r="CB143" s="70">
        <f t="shared" si="75"/>
        <v>0</v>
      </c>
      <c r="CC143" s="71" t="str">
        <f t="shared" si="96"/>
        <v/>
      </c>
      <c r="CD143" s="1"/>
      <c r="CE143" s="1"/>
      <c r="CH143" s="29"/>
      <c r="CI143" s="14"/>
      <c r="CJ143" s="70">
        <f t="shared" si="97"/>
        <v>0</v>
      </c>
      <c r="CK143" s="70">
        <f t="shared" si="76"/>
        <v>0</v>
      </c>
      <c r="CL143" s="71" t="str">
        <f t="shared" si="98"/>
        <v/>
      </c>
      <c r="CM143" s="1"/>
      <c r="CN143" s="1"/>
      <c r="CQ143" s="30"/>
      <c r="CR143" s="30"/>
      <c r="CS143" s="70">
        <f t="shared" si="99"/>
        <v>0</v>
      </c>
      <c r="CT143" s="70">
        <f t="shared" si="77"/>
        <v>0</v>
      </c>
      <c r="CU143" s="71" t="str">
        <f t="shared" si="100"/>
        <v/>
      </c>
      <c r="CV143" s="14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</row>
    <row r="144" spans="1:118" ht="15" customHeight="1" x14ac:dyDescent="0.3">
      <c r="A144" s="46" t="s">
        <v>249</v>
      </c>
      <c r="B144" s="14" t="s">
        <v>63</v>
      </c>
      <c r="C144" s="1">
        <v>12356</v>
      </c>
      <c r="D144" s="1">
        <v>448</v>
      </c>
      <c r="E144" s="14"/>
      <c r="F144" s="14"/>
      <c r="G144" s="14"/>
      <c r="H144" s="14"/>
      <c r="I144" s="70">
        <f t="shared" si="78"/>
        <v>12356</v>
      </c>
      <c r="J144" s="70">
        <f t="shared" si="79"/>
        <v>448</v>
      </c>
      <c r="K144" s="71">
        <f t="shared" si="80"/>
        <v>3.6257688572353515E-2</v>
      </c>
      <c r="L144" s="1"/>
      <c r="M144" s="1"/>
      <c r="N144" s="14"/>
      <c r="O144" s="14"/>
      <c r="P144" s="14"/>
      <c r="Q144" s="14"/>
      <c r="R144" s="70">
        <f t="shared" si="81"/>
        <v>0</v>
      </c>
      <c r="S144" s="70">
        <f t="shared" si="71"/>
        <v>0</v>
      </c>
      <c r="T144" s="71" t="str">
        <f t="shared" si="82"/>
        <v/>
      </c>
      <c r="U144" s="1"/>
      <c r="V144" s="1"/>
      <c r="W144" s="29"/>
      <c r="X144" s="29"/>
      <c r="Y144" s="14"/>
      <c r="Z144" s="14"/>
      <c r="AA144" s="70">
        <f t="shared" si="83"/>
        <v>0</v>
      </c>
      <c r="AB144" s="70">
        <f t="shared" si="72"/>
        <v>0</v>
      </c>
      <c r="AC144" s="71" t="str">
        <f t="shared" si="84"/>
        <v/>
      </c>
      <c r="AD144" s="51"/>
      <c r="AE144" s="14"/>
      <c r="AF144" s="29"/>
      <c r="AG144" s="14"/>
      <c r="AH144" s="14"/>
      <c r="AI144" s="14"/>
      <c r="AJ144" s="70">
        <f t="shared" si="85"/>
        <v>0</v>
      </c>
      <c r="AK144" s="70">
        <f t="shared" si="73"/>
        <v>0</v>
      </c>
      <c r="AL144" s="71" t="str">
        <f t="shared" si="86"/>
        <v/>
      </c>
      <c r="AM144" s="29"/>
      <c r="AN144" s="29"/>
      <c r="AP144" s="14"/>
      <c r="AQ144" s="70">
        <f t="shared" si="87"/>
        <v>0</v>
      </c>
      <c r="AR144" s="70">
        <f t="shared" si="88"/>
        <v>0</v>
      </c>
      <c r="AS144" s="71" t="str">
        <f t="shared" si="89"/>
        <v/>
      </c>
      <c r="AT144" s="29"/>
      <c r="AU144" s="29"/>
      <c r="AV144" s="14"/>
      <c r="AW144" s="14"/>
      <c r="AX144" s="29"/>
      <c r="AY144" s="29"/>
      <c r="AZ144" s="70">
        <f t="shared" si="101"/>
        <v>0</v>
      </c>
      <c r="BA144" s="70">
        <f t="shared" si="102"/>
        <v>0</v>
      </c>
      <c r="BB144" s="71" t="str">
        <f t="shared" si="103"/>
        <v/>
      </c>
      <c r="BC144" s="29"/>
      <c r="BD144" s="29"/>
      <c r="BE144" s="14"/>
      <c r="BF144" s="14"/>
      <c r="BG144" s="29"/>
      <c r="BH144" s="29"/>
      <c r="BI144" s="70">
        <f t="shared" si="90"/>
        <v>0</v>
      </c>
      <c r="BJ144" s="70">
        <f t="shared" si="91"/>
        <v>0</v>
      </c>
      <c r="BK144" s="71" t="str">
        <f t="shared" si="92"/>
        <v/>
      </c>
      <c r="BL144" s="29"/>
      <c r="BM144" s="29"/>
      <c r="BO144" s="29"/>
      <c r="BQ144" s="29"/>
      <c r="BR144" s="70">
        <f t="shared" si="93"/>
        <v>0</v>
      </c>
      <c r="BS144" s="70">
        <f t="shared" si="74"/>
        <v>0</v>
      </c>
      <c r="BT144" s="71" t="str">
        <f t="shared" si="94"/>
        <v/>
      </c>
      <c r="BU144" s="29"/>
      <c r="BV144" s="29"/>
      <c r="BW144" s="29"/>
      <c r="BX144" s="29"/>
      <c r="BY144" s="29"/>
      <c r="BZ144" s="29"/>
      <c r="CA144" s="70">
        <f t="shared" si="95"/>
        <v>0</v>
      </c>
      <c r="CB144" s="70">
        <f t="shared" si="75"/>
        <v>0</v>
      </c>
      <c r="CC144" s="71" t="str">
        <f t="shared" si="96"/>
        <v/>
      </c>
      <c r="CD144" s="1"/>
      <c r="CE144" s="1"/>
      <c r="CH144" s="29"/>
      <c r="CI144" s="14"/>
      <c r="CJ144" s="70">
        <f t="shared" si="97"/>
        <v>0</v>
      </c>
      <c r="CK144" s="70">
        <f t="shared" si="76"/>
        <v>0</v>
      </c>
      <c r="CL144" s="71" t="str">
        <f t="shared" si="98"/>
        <v/>
      </c>
      <c r="CM144" s="1"/>
      <c r="CN144" s="1"/>
      <c r="CQ144" s="30"/>
      <c r="CR144" s="30"/>
      <c r="CS144" s="70">
        <f t="shared" si="99"/>
        <v>0</v>
      </c>
      <c r="CT144" s="70">
        <f t="shared" si="77"/>
        <v>0</v>
      </c>
      <c r="CU144" s="71" t="str">
        <f t="shared" si="100"/>
        <v/>
      </c>
      <c r="CV144" s="14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</row>
    <row r="145" spans="1:124" ht="15" customHeight="1" x14ac:dyDescent="0.3">
      <c r="A145" s="46" t="s">
        <v>152</v>
      </c>
      <c r="B145" s="14" t="s">
        <v>63</v>
      </c>
      <c r="C145" s="1">
        <v>7026</v>
      </c>
      <c r="D145" s="1">
        <v>162</v>
      </c>
      <c r="E145" s="14"/>
      <c r="F145" s="14"/>
      <c r="G145" s="14"/>
      <c r="H145" s="14"/>
      <c r="I145" s="70">
        <f t="shared" si="78"/>
        <v>7026</v>
      </c>
      <c r="J145" s="70">
        <f t="shared" si="79"/>
        <v>162</v>
      </c>
      <c r="K145" s="71">
        <f t="shared" si="80"/>
        <v>2.3057216054654141E-2</v>
      </c>
      <c r="L145" s="1"/>
      <c r="M145" s="1"/>
      <c r="N145" s="14"/>
      <c r="O145" s="14"/>
      <c r="P145" s="14"/>
      <c r="Q145" s="14"/>
      <c r="R145" s="70">
        <f t="shared" si="81"/>
        <v>0</v>
      </c>
      <c r="S145" s="70">
        <f t="shared" si="71"/>
        <v>0</v>
      </c>
      <c r="T145" s="71" t="str">
        <f t="shared" si="82"/>
        <v/>
      </c>
      <c r="U145" s="1"/>
      <c r="V145" s="1"/>
      <c r="W145" s="29"/>
      <c r="X145" s="29"/>
      <c r="Y145" s="14"/>
      <c r="Z145" s="14"/>
      <c r="AA145" s="70">
        <f t="shared" si="83"/>
        <v>0</v>
      </c>
      <c r="AB145" s="70">
        <f t="shared" si="72"/>
        <v>0</v>
      </c>
      <c r="AC145" s="71" t="str">
        <f t="shared" si="84"/>
        <v/>
      </c>
      <c r="AD145" s="51"/>
      <c r="AE145" s="14"/>
      <c r="AF145" s="29"/>
      <c r="AG145" s="14"/>
      <c r="AH145" s="14"/>
      <c r="AI145" s="14"/>
      <c r="AJ145" s="70">
        <f t="shared" si="85"/>
        <v>0</v>
      </c>
      <c r="AK145" s="70">
        <f t="shared" si="73"/>
        <v>0</v>
      </c>
      <c r="AL145" s="71" t="str">
        <f t="shared" si="86"/>
        <v/>
      </c>
      <c r="AM145" s="29"/>
      <c r="AN145" s="29"/>
      <c r="AP145" s="14"/>
      <c r="AQ145" s="70">
        <f t="shared" si="87"/>
        <v>0</v>
      </c>
      <c r="AR145" s="70">
        <f t="shared" si="88"/>
        <v>0</v>
      </c>
      <c r="AS145" s="71" t="str">
        <f t="shared" si="89"/>
        <v/>
      </c>
      <c r="AT145" s="29"/>
      <c r="AU145" s="29"/>
      <c r="AV145" s="14"/>
      <c r="AW145" s="14"/>
      <c r="AX145" s="29"/>
      <c r="AY145" s="29"/>
      <c r="AZ145" s="70">
        <f t="shared" si="101"/>
        <v>0</v>
      </c>
      <c r="BA145" s="70">
        <f t="shared" si="102"/>
        <v>0</v>
      </c>
      <c r="BB145" s="71" t="str">
        <f t="shared" si="103"/>
        <v/>
      </c>
      <c r="BC145" s="29"/>
      <c r="BD145" s="29"/>
      <c r="BE145" s="14"/>
      <c r="BF145" s="14"/>
      <c r="BG145" s="29"/>
      <c r="BH145" s="29"/>
      <c r="BI145" s="70">
        <f t="shared" si="90"/>
        <v>0</v>
      </c>
      <c r="BJ145" s="70">
        <f t="shared" si="91"/>
        <v>0</v>
      </c>
      <c r="BK145" s="71" t="str">
        <f t="shared" si="92"/>
        <v/>
      </c>
      <c r="BL145" s="29"/>
      <c r="BM145" s="29"/>
      <c r="BO145" s="29"/>
      <c r="BQ145" s="29"/>
      <c r="BR145" s="70">
        <f t="shared" si="93"/>
        <v>0</v>
      </c>
      <c r="BS145" s="70">
        <f t="shared" si="74"/>
        <v>0</v>
      </c>
      <c r="BT145" s="71" t="str">
        <f t="shared" si="94"/>
        <v/>
      </c>
      <c r="BU145" s="29"/>
      <c r="BV145" s="29"/>
      <c r="BW145" s="29"/>
      <c r="BX145" s="29"/>
      <c r="BY145" s="29"/>
      <c r="BZ145" s="29"/>
      <c r="CA145" s="70">
        <f t="shared" si="95"/>
        <v>0</v>
      </c>
      <c r="CB145" s="70">
        <f t="shared" si="75"/>
        <v>0</v>
      </c>
      <c r="CC145" s="71" t="str">
        <f t="shared" si="96"/>
        <v/>
      </c>
      <c r="CD145" s="1"/>
      <c r="CE145" s="1"/>
      <c r="CH145" s="29"/>
      <c r="CI145" s="14"/>
      <c r="CJ145" s="70">
        <f t="shared" si="97"/>
        <v>0</v>
      </c>
      <c r="CK145" s="70">
        <f t="shared" si="76"/>
        <v>0</v>
      </c>
      <c r="CL145" s="71" t="str">
        <f t="shared" si="98"/>
        <v/>
      </c>
      <c r="CM145" s="1"/>
      <c r="CN145" s="1"/>
      <c r="CQ145" s="30"/>
      <c r="CR145" s="30"/>
      <c r="CS145" s="70">
        <f t="shared" si="99"/>
        <v>0</v>
      </c>
      <c r="CT145" s="70">
        <f t="shared" si="77"/>
        <v>0</v>
      </c>
      <c r="CU145" s="71" t="str">
        <f t="shared" si="100"/>
        <v/>
      </c>
      <c r="CV145" s="14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</row>
    <row r="146" spans="1:124" ht="15" customHeight="1" x14ac:dyDescent="0.3">
      <c r="A146" s="46" t="s">
        <v>205</v>
      </c>
      <c r="B146" s="14" t="s">
        <v>63</v>
      </c>
      <c r="C146" s="1">
        <v>1118</v>
      </c>
      <c r="D146" s="1">
        <v>529</v>
      </c>
      <c r="E146" s="14"/>
      <c r="F146" s="14"/>
      <c r="G146" s="14"/>
      <c r="H146" s="14"/>
      <c r="I146" s="70">
        <f t="shared" si="78"/>
        <v>1118</v>
      </c>
      <c r="J146" s="70">
        <f t="shared" si="79"/>
        <v>529</v>
      </c>
      <c r="K146" s="71">
        <f t="shared" si="80"/>
        <v>0.47316636851520572</v>
      </c>
      <c r="L146" s="1"/>
      <c r="M146" s="1"/>
      <c r="N146" s="14"/>
      <c r="O146" s="14"/>
      <c r="P146" s="14"/>
      <c r="Q146" s="14"/>
      <c r="R146" s="70">
        <f t="shared" si="81"/>
        <v>0</v>
      </c>
      <c r="S146" s="70">
        <f t="shared" si="71"/>
        <v>0</v>
      </c>
      <c r="T146" s="71" t="str">
        <f t="shared" si="82"/>
        <v/>
      </c>
      <c r="U146" s="1"/>
      <c r="V146" s="1"/>
      <c r="W146" s="29"/>
      <c r="X146" s="29"/>
      <c r="Y146" s="14"/>
      <c r="Z146" s="14"/>
      <c r="AA146" s="70">
        <f t="shared" si="83"/>
        <v>0</v>
      </c>
      <c r="AB146" s="70">
        <f t="shared" si="72"/>
        <v>0</v>
      </c>
      <c r="AC146" s="71" t="str">
        <f t="shared" si="84"/>
        <v/>
      </c>
      <c r="AD146" s="51"/>
      <c r="AE146" s="14"/>
      <c r="AF146" s="29"/>
      <c r="AG146" s="14"/>
      <c r="AH146" s="14"/>
      <c r="AI146" s="14"/>
      <c r="AJ146" s="70">
        <f t="shared" si="85"/>
        <v>0</v>
      </c>
      <c r="AK146" s="70">
        <f t="shared" si="73"/>
        <v>0</v>
      </c>
      <c r="AL146" s="71" t="str">
        <f t="shared" si="86"/>
        <v/>
      </c>
      <c r="AM146" s="29"/>
      <c r="AN146" s="29"/>
      <c r="AP146" s="14"/>
      <c r="AQ146" s="70">
        <f t="shared" si="87"/>
        <v>0</v>
      </c>
      <c r="AR146" s="70">
        <f t="shared" si="88"/>
        <v>0</v>
      </c>
      <c r="AS146" s="71" t="str">
        <f t="shared" si="89"/>
        <v/>
      </c>
      <c r="AT146" s="29"/>
      <c r="AU146" s="29"/>
      <c r="AV146" s="14"/>
      <c r="AW146" s="14"/>
      <c r="AX146" s="29"/>
      <c r="AY146" s="29"/>
      <c r="AZ146" s="70">
        <f t="shared" si="101"/>
        <v>0</v>
      </c>
      <c r="BA146" s="70">
        <f t="shared" si="102"/>
        <v>0</v>
      </c>
      <c r="BB146" s="71" t="str">
        <f t="shared" si="103"/>
        <v/>
      </c>
      <c r="BC146" s="29"/>
      <c r="BD146" s="29"/>
      <c r="BE146" s="14"/>
      <c r="BF146" s="14"/>
      <c r="BG146" s="29"/>
      <c r="BH146" s="29"/>
      <c r="BI146" s="70">
        <f t="shared" si="90"/>
        <v>0</v>
      </c>
      <c r="BJ146" s="70">
        <f t="shared" si="91"/>
        <v>0</v>
      </c>
      <c r="BK146" s="71" t="str">
        <f t="shared" si="92"/>
        <v/>
      </c>
      <c r="BL146" s="29"/>
      <c r="BM146" s="29"/>
      <c r="BO146" s="29"/>
      <c r="BQ146" s="29"/>
      <c r="BR146" s="70">
        <f t="shared" si="93"/>
        <v>0</v>
      </c>
      <c r="BS146" s="70">
        <f t="shared" si="74"/>
        <v>0</v>
      </c>
      <c r="BT146" s="71" t="str">
        <f t="shared" si="94"/>
        <v/>
      </c>
      <c r="BU146" s="29"/>
      <c r="BV146" s="29"/>
      <c r="BW146" s="29"/>
      <c r="BX146" s="29"/>
      <c r="BY146" s="29"/>
      <c r="BZ146" s="29"/>
      <c r="CA146" s="70">
        <f t="shared" si="95"/>
        <v>0</v>
      </c>
      <c r="CB146" s="70">
        <f t="shared" si="75"/>
        <v>0</v>
      </c>
      <c r="CC146" s="71" t="str">
        <f t="shared" si="96"/>
        <v/>
      </c>
      <c r="CD146" s="1"/>
      <c r="CE146" s="1"/>
      <c r="CH146" s="29"/>
      <c r="CI146" s="14"/>
      <c r="CJ146" s="70">
        <f t="shared" si="97"/>
        <v>0</v>
      </c>
      <c r="CK146" s="70">
        <f t="shared" si="76"/>
        <v>0</v>
      </c>
      <c r="CL146" s="71" t="str">
        <f t="shared" si="98"/>
        <v/>
      </c>
      <c r="CM146" s="1"/>
      <c r="CN146" s="1"/>
      <c r="CQ146" s="30"/>
      <c r="CR146" s="30"/>
      <c r="CS146" s="70">
        <f t="shared" si="99"/>
        <v>0</v>
      </c>
      <c r="CT146" s="70">
        <f t="shared" si="77"/>
        <v>0</v>
      </c>
      <c r="CU146" s="71" t="str">
        <f t="shared" si="100"/>
        <v/>
      </c>
      <c r="CV146" s="14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</row>
    <row r="147" spans="1:124" ht="15" customHeight="1" x14ac:dyDescent="0.3">
      <c r="A147" s="46" t="s">
        <v>40</v>
      </c>
      <c r="B147" s="14" t="s">
        <v>63</v>
      </c>
      <c r="C147" s="1"/>
      <c r="D147" s="1"/>
      <c r="E147" s="14"/>
      <c r="F147" s="14"/>
      <c r="G147" s="14"/>
      <c r="H147" s="14"/>
      <c r="I147" s="70">
        <f t="shared" si="78"/>
        <v>0</v>
      </c>
      <c r="J147" s="70">
        <f t="shared" si="79"/>
        <v>0</v>
      </c>
      <c r="K147" s="71" t="str">
        <f t="shared" si="80"/>
        <v/>
      </c>
      <c r="L147" s="1"/>
      <c r="M147" s="1"/>
      <c r="N147" s="14"/>
      <c r="O147" s="14"/>
      <c r="P147" s="14"/>
      <c r="Q147" s="14"/>
      <c r="R147" s="70">
        <f t="shared" si="81"/>
        <v>0</v>
      </c>
      <c r="S147" s="70">
        <f t="shared" si="71"/>
        <v>0</v>
      </c>
      <c r="T147" s="71" t="str">
        <f t="shared" si="82"/>
        <v/>
      </c>
      <c r="U147" s="1"/>
      <c r="V147" s="1"/>
      <c r="W147" s="29"/>
      <c r="X147" s="29"/>
      <c r="Y147" s="14"/>
      <c r="Z147" s="14"/>
      <c r="AA147" s="70">
        <f t="shared" si="83"/>
        <v>0</v>
      </c>
      <c r="AB147" s="70">
        <f t="shared" si="72"/>
        <v>0</v>
      </c>
      <c r="AC147" s="71" t="str">
        <f t="shared" si="84"/>
        <v/>
      </c>
      <c r="AD147" s="51"/>
      <c r="AE147" s="14"/>
      <c r="AG147" s="14"/>
      <c r="AH147" s="14"/>
      <c r="AI147" s="14"/>
      <c r="AJ147" s="70">
        <f t="shared" si="85"/>
        <v>0</v>
      </c>
      <c r="AK147" s="70">
        <f t="shared" si="73"/>
        <v>0</v>
      </c>
      <c r="AL147" s="71" t="str">
        <f t="shared" si="86"/>
        <v/>
      </c>
      <c r="AM147" s="29"/>
      <c r="AN147" s="29"/>
      <c r="AP147" s="14"/>
      <c r="AQ147" s="70">
        <f t="shared" si="87"/>
        <v>0</v>
      </c>
      <c r="AR147" s="70">
        <f t="shared" si="88"/>
        <v>0</v>
      </c>
      <c r="AS147" s="71" t="str">
        <f t="shared" si="89"/>
        <v/>
      </c>
      <c r="AT147" s="29">
        <v>10029</v>
      </c>
      <c r="AU147" s="29">
        <v>748</v>
      </c>
      <c r="AV147" s="14"/>
      <c r="AW147" s="14"/>
      <c r="AX147" s="29"/>
      <c r="AY147" s="29"/>
      <c r="AZ147" s="70">
        <f t="shared" si="101"/>
        <v>10029</v>
      </c>
      <c r="BA147" s="70">
        <f t="shared" si="102"/>
        <v>748</v>
      </c>
      <c r="BB147" s="71">
        <f t="shared" si="103"/>
        <v>7.4583707248977962E-2</v>
      </c>
      <c r="BC147" s="29">
        <v>3120</v>
      </c>
      <c r="BD147" s="29">
        <v>255</v>
      </c>
      <c r="BE147" s="14"/>
      <c r="BF147" s="14"/>
      <c r="BG147" s="29"/>
      <c r="BH147" s="29"/>
      <c r="BI147" s="70">
        <f t="shared" si="90"/>
        <v>3120</v>
      </c>
      <c r="BJ147" s="70">
        <f t="shared" si="91"/>
        <v>255</v>
      </c>
      <c r="BK147" s="71">
        <f t="shared" si="92"/>
        <v>8.1730769230769232E-2</v>
      </c>
      <c r="BL147" s="29">
        <v>1534</v>
      </c>
      <c r="BM147" s="29">
        <v>126</v>
      </c>
      <c r="BO147" s="29"/>
      <c r="BQ147" s="29"/>
      <c r="BR147" s="70">
        <f t="shared" si="93"/>
        <v>1534</v>
      </c>
      <c r="BS147" s="70">
        <f t="shared" si="74"/>
        <v>126</v>
      </c>
      <c r="BT147" s="71">
        <f t="shared" si="94"/>
        <v>8.2138200782268578E-2</v>
      </c>
      <c r="BU147" s="29">
        <v>507</v>
      </c>
      <c r="BV147" s="29">
        <v>12</v>
      </c>
      <c r="BW147" s="29"/>
      <c r="BX147" s="29"/>
      <c r="BY147" s="29"/>
      <c r="BZ147" s="29"/>
      <c r="CA147" s="70">
        <f t="shared" si="95"/>
        <v>507</v>
      </c>
      <c r="CB147" s="70">
        <f t="shared" si="75"/>
        <v>12</v>
      </c>
      <c r="CC147" s="71">
        <f t="shared" si="96"/>
        <v>2.3668639053254437E-2</v>
      </c>
      <c r="CD147" s="1">
        <v>403</v>
      </c>
      <c r="CE147" s="1">
        <v>41</v>
      </c>
      <c r="CH147" s="29"/>
      <c r="CI147" s="14"/>
      <c r="CJ147" s="70">
        <f t="shared" si="97"/>
        <v>403</v>
      </c>
      <c r="CK147" s="70">
        <f t="shared" si="76"/>
        <v>41</v>
      </c>
      <c r="CL147" s="71">
        <f t="shared" si="98"/>
        <v>0.10173697270471464</v>
      </c>
      <c r="CM147" s="1">
        <v>286</v>
      </c>
      <c r="CN147" s="1">
        <v>24</v>
      </c>
      <c r="CQ147" s="30"/>
      <c r="CR147" s="30"/>
      <c r="CS147" s="70">
        <f t="shared" si="99"/>
        <v>286</v>
      </c>
      <c r="CT147" s="70">
        <f t="shared" si="77"/>
        <v>24</v>
      </c>
      <c r="CU147" s="71">
        <f t="shared" si="100"/>
        <v>8.3916083916083919E-2</v>
      </c>
      <c r="CV147" s="14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</row>
    <row r="148" spans="1:124" ht="15" customHeight="1" x14ac:dyDescent="0.3">
      <c r="A148" s="46" t="s">
        <v>41</v>
      </c>
      <c r="B148" s="14" t="s">
        <v>63</v>
      </c>
      <c r="C148" s="1"/>
      <c r="D148" s="1"/>
      <c r="E148" s="14"/>
      <c r="F148" s="14"/>
      <c r="G148" s="14"/>
      <c r="H148" s="14"/>
      <c r="I148" s="70">
        <f t="shared" si="78"/>
        <v>0</v>
      </c>
      <c r="J148" s="70">
        <f t="shared" si="79"/>
        <v>0</v>
      </c>
      <c r="K148" s="71" t="str">
        <f t="shared" si="80"/>
        <v/>
      </c>
      <c r="L148" s="1"/>
      <c r="M148" s="1"/>
      <c r="N148" s="14"/>
      <c r="O148" s="14"/>
      <c r="P148" s="14"/>
      <c r="Q148" s="14"/>
      <c r="R148" s="70">
        <f t="shared" si="81"/>
        <v>0</v>
      </c>
      <c r="S148" s="70">
        <f t="shared" si="71"/>
        <v>0</v>
      </c>
      <c r="T148" s="71" t="str">
        <f t="shared" si="82"/>
        <v/>
      </c>
      <c r="U148" s="1"/>
      <c r="V148" s="1"/>
      <c r="W148" s="29"/>
      <c r="X148" s="29"/>
      <c r="Y148" s="14"/>
      <c r="Z148" s="14"/>
      <c r="AA148" s="70">
        <f t="shared" si="83"/>
        <v>0</v>
      </c>
      <c r="AB148" s="70">
        <f t="shared" si="72"/>
        <v>0</v>
      </c>
      <c r="AC148" s="71" t="str">
        <f t="shared" si="84"/>
        <v/>
      </c>
      <c r="AD148" s="51">
        <v>11751</v>
      </c>
      <c r="AE148" s="14">
        <v>747</v>
      </c>
      <c r="AF148" s="29"/>
      <c r="AG148" s="14"/>
      <c r="AH148" s="14"/>
      <c r="AI148" s="14"/>
      <c r="AJ148" s="70">
        <f t="shared" si="85"/>
        <v>11751</v>
      </c>
      <c r="AK148" s="70">
        <f t="shared" si="73"/>
        <v>747</v>
      </c>
      <c r="AL148" s="71">
        <f t="shared" si="86"/>
        <v>6.3569057952514677E-2</v>
      </c>
      <c r="AM148" s="29">
        <v>10887</v>
      </c>
      <c r="AN148" s="29">
        <v>449</v>
      </c>
      <c r="AP148" s="14"/>
      <c r="AQ148" s="70">
        <f t="shared" si="87"/>
        <v>10887</v>
      </c>
      <c r="AR148" s="70">
        <f t="shared" si="88"/>
        <v>449</v>
      </c>
      <c r="AS148" s="71">
        <f t="shared" si="89"/>
        <v>4.12418480756866E-2</v>
      </c>
      <c r="AT148" s="29">
        <v>1046</v>
      </c>
      <c r="AU148" s="29">
        <v>113</v>
      </c>
      <c r="AV148" s="14"/>
      <c r="AW148" s="14"/>
      <c r="AX148" s="29"/>
      <c r="AY148" s="29"/>
      <c r="AZ148" s="70">
        <f t="shared" si="101"/>
        <v>1046</v>
      </c>
      <c r="BA148" s="70">
        <f t="shared" si="102"/>
        <v>113</v>
      </c>
      <c r="BB148" s="71">
        <f t="shared" si="103"/>
        <v>0.10803059273422562</v>
      </c>
      <c r="BC148" s="29">
        <v>670</v>
      </c>
      <c r="BD148" s="29">
        <v>170</v>
      </c>
      <c r="BE148" s="14"/>
      <c r="BF148" s="14"/>
      <c r="BG148" s="29"/>
      <c r="BH148" s="29"/>
      <c r="BI148" s="70">
        <f t="shared" si="90"/>
        <v>670</v>
      </c>
      <c r="BJ148" s="70">
        <f t="shared" si="91"/>
        <v>170</v>
      </c>
      <c r="BK148" s="71">
        <f t="shared" si="92"/>
        <v>0.2537313432835821</v>
      </c>
      <c r="BL148" s="29">
        <v>65</v>
      </c>
      <c r="BM148" s="29">
        <v>11</v>
      </c>
      <c r="BO148" s="29"/>
      <c r="BQ148" s="29"/>
      <c r="BR148" s="70">
        <f t="shared" si="93"/>
        <v>65</v>
      </c>
      <c r="BS148" s="70">
        <f t="shared" si="74"/>
        <v>11</v>
      </c>
      <c r="BT148" s="71">
        <f t="shared" si="94"/>
        <v>0.16923076923076924</v>
      </c>
      <c r="BU148" s="29">
        <v>2425</v>
      </c>
      <c r="BV148" s="29">
        <v>416</v>
      </c>
      <c r="BW148" s="29"/>
      <c r="BX148" s="29"/>
      <c r="BY148" s="29"/>
      <c r="BZ148" s="29"/>
      <c r="CA148" s="70">
        <f t="shared" si="95"/>
        <v>2425</v>
      </c>
      <c r="CB148" s="70">
        <f t="shared" si="75"/>
        <v>416</v>
      </c>
      <c r="CC148" s="71">
        <f t="shared" si="96"/>
        <v>0.17154639175257733</v>
      </c>
      <c r="CD148" s="1">
        <v>247</v>
      </c>
      <c r="CE148" s="1">
        <v>64</v>
      </c>
      <c r="CH148" s="29"/>
      <c r="CI148" s="14"/>
      <c r="CJ148" s="70">
        <f t="shared" si="97"/>
        <v>247</v>
      </c>
      <c r="CK148" s="70">
        <f t="shared" si="76"/>
        <v>64</v>
      </c>
      <c r="CL148" s="71">
        <f t="shared" si="98"/>
        <v>0.25910931174089069</v>
      </c>
      <c r="CM148" s="1">
        <v>481</v>
      </c>
      <c r="CN148" s="1">
        <v>81</v>
      </c>
      <c r="CQ148" s="30"/>
      <c r="CR148" s="30"/>
      <c r="CS148" s="70">
        <f t="shared" si="99"/>
        <v>481</v>
      </c>
      <c r="CT148" s="70">
        <f t="shared" si="77"/>
        <v>81</v>
      </c>
      <c r="CU148" s="71">
        <f t="shared" si="100"/>
        <v>0.16839916839916841</v>
      </c>
      <c r="CV148" s="14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</row>
    <row r="149" spans="1:124" ht="15" customHeight="1" x14ac:dyDescent="0.3">
      <c r="A149" s="46" t="s">
        <v>185</v>
      </c>
      <c r="B149" s="14" t="s">
        <v>63</v>
      </c>
      <c r="C149" s="1"/>
      <c r="D149" s="1"/>
      <c r="E149" s="14"/>
      <c r="F149" s="14"/>
      <c r="I149" s="70">
        <f t="shared" si="78"/>
        <v>0</v>
      </c>
      <c r="J149" s="70">
        <f t="shared" si="79"/>
        <v>0</v>
      </c>
      <c r="K149" s="71" t="str">
        <f t="shared" si="80"/>
        <v/>
      </c>
      <c r="L149" s="1"/>
      <c r="M149" s="1"/>
      <c r="N149" s="14"/>
      <c r="O149" s="14"/>
      <c r="R149" s="70">
        <f t="shared" si="81"/>
        <v>0</v>
      </c>
      <c r="S149" s="70">
        <f t="shared" si="71"/>
        <v>0</v>
      </c>
      <c r="T149" s="71" t="str">
        <f t="shared" si="82"/>
        <v/>
      </c>
      <c r="U149" s="1"/>
      <c r="V149" s="1"/>
      <c r="W149" s="29"/>
      <c r="X149" s="29"/>
      <c r="Y149" s="14"/>
      <c r="Z149" s="14"/>
      <c r="AA149" s="70">
        <f t="shared" si="83"/>
        <v>0</v>
      </c>
      <c r="AB149" s="70">
        <f t="shared" si="72"/>
        <v>0</v>
      </c>
      <c r="AC149" s="71" t="str">
        <f t="shared" si="84"/>
        <v/>
      </c>
      <c r="AD149" s="51"/>
      <c r="AE149" s="14"/>
      <c r="AH149" s="14"/>
      <c r="AI149" s="14"/>
      <c r="AJ149" s="70">
        <f t="shared" si="85"/>
        <v>0</v>
      </c>
      <c r="AK149" s="70">
        <f t="shared" si="73"/>
        <v>0</v>
      </c>
      <c r="AL149" s="71" t="str">
        <f t="shared" si="86"/>
        <v/>
      </c>
      <c r="AM149" s="29"/>
      <c r="AN149" s="29"/>
      <c r="AP149" s="14"/>
      <c r="AQ149" s="70">
        <f t="shared" si="87"/>
        <v>0</v>
      </c>
      <c r="AR149" s="70">
        <f t="shared" si="88"/>
        <v>0</v>
      </c>
      <c r="AS149" s="71" t="str">
        <f t="shared" si="89"/>
        <v/>
      </c>
      <c r="AT149" s="29"/>
      <c r="AU149" s="29"/>
      <c r="AV149" s="14"/>
      <c r="AX149" s="29"/>
      <c r="AY149" s="29"/>
      <c r="AZ149" s="70">
        <f t="shared" si="101"/>
        <v>0</v>
      </c>
      <c r="BA149" s="70">
        <f t="shared" si="102"/>
        <v>0</v>
      </c>
      <c r="BB149" s="71" t="str">
        <f t="shared" si="103"/>
        <v/>
      </c>
      <c r="BC149" s="29"/>
      <c r="BD149" s="29"/>
      <c r="BG149" s="29"/>
      <c r="BH149" s="29"/>
      <c r="BI149" s="70">
        <f t="shared" si="90"/>
        <v>0</v>
      </c>
      <c r="BJ149" s="70">
        <f t="shared" si="91"/>
        <v>0</v>
      </c>
      <c r="BK149" s="71" t="str">
        <f t="shared" si="92"/>
        <v/>
      </c>
      <c r="BL149" s="29"/>
      <c r="BM149" s="29"/>
      <c r="BO149" s="29"/>
      <c r="BQ149" s="29"/>
      <c r="BR149" s="70">
        <f t="shared" si="93"/>
        <v>0</v>
      </c>
      <c r="BS149" s="70">
        <f t="shared" si="74"/>
        <v>0</v>
      </c>
      <c r="BT149" s="71" t="str">
        <f t="shared" si="94"/>
        <v/>
      </c>
      <c r="BU149" s="29"/>
      <c r="BV149" s="29"/>
      <c r="BW149" s="29"/>
      <c r="BX149" s="29"/>
      <c r="BY149" s="29"/>
      <c r="BZ149" s="29"/>
      <c r="CA149" s="70">
        <f t="shared" si="95"/>
        <v>0</v>
      </c>
      <c r="CB149" s="70">
        <f t="shared" si="75"/>
        <v>0</v>
      </c>
      <c r="CC149" s="71" t="str">
        <f t="shared" si="96"/>
        <v/>
      </c>
      <c r="CD149" s="1">
        <v>16939</v>
      </c>
      <c r="CE149" s="1">
        <v>609</v>
      </c>
      <c r="CH149" s="29"/>
      <c r="CI149" s="14"/>
      <c r="CJ149" s="70">
        <f t="shared" si="97"/>
        <v>16939</v>
      </c>
      <c r="CK149" s="70">
        <f t="shared" si="76"/>
        <v>609</v>
      </c>
      <c r="CL149" s="71">
        <f t="shared" si="98"/>
        <v>3.5952535568805712E-2</v>
      </c>
      <c r="CM149" s="1">
        <v>18668</v>
      </c>
      <c r="CN149" s="1">
        <v>576</v>
      </c>
      <c r="CQ149" s="30"/>
      <c r="CR149" s="30"/>
      <c r="CS149" s="70">
        <f t="shared" si="99"/>
        <v>18668</v>
      </c>
      <c r="CT149" s="70">
        <f t="shared" si="77"/>
        <v>576</v>
      </c>
      <c r="CU149" s="71">
        <f t="shared" si="100"/>
        <v>3.0854938932933361E-2</v>
      </c>
      <c r="CV149" s="14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</row>
    <row r="150" spans="1:124" ht="15" customHeight="1" x14ac:dyDescent="0.3">
      <c r="A150" s="46" t="s">
        <v>55</v>
      </c>
      <c r="B150" s="14" t="s">
        <v>63</v>
      </c>
      <c r="C150" s="1"/>
      <c r="D150" s="1"/>
      <c r="E150" s="2"/>
      <c r="F150" s="2"/>
      <c r="G150" s="14"/>
      <c r="H150" s="14"/>
      <c r="I150" s="70">
        <f>IFERROR(C150+E150+G150,"")</f>
        <v>0</v>
      </c>
      <c r="J150" s="70">
        <f t="shared" si="79"/>
        <v>0</v>
      </c>
      <c r="K150" s="71" t="str">
        <f t="shared" si="80"/>
        <v/>
      </c>
      <c r="L150" s="1"/>
      <c r="M150" s="1"/>
      <c r="N150" s="2"/>
      <c r="O150" s="2"/>
      <c r="P150" s="14"/>
      <c r="Q150" s="14"/>
      <c r="R150" s="70">
        <f>IFERROR(L150+N150+P150,"")</f>
        <v>0</v>
      </c>
      <c r="S150" s="70">
        <f t="shared" si="71"/>
        <v>0</v>
      </c>
      <c r="T150" s="71" t="str">
        <f t="shared" si="82"/>
        <v/>
      </c>
      <c r="U150" s="1"/>
      <c r="V150" s="1"/>
      <c r="W150" s="29"/>
      <c r="X150" s="29"/>
      <c r="Y150" s="14"/>
      <c r="Z150" s="14"/>
      <c r="AA150" s="70">
        <f>IFERROR(U150+W150+Y150,"")</f>
        <v>0</v>
      </c>
      <c r="AB150" s="70">
        <f t="shared" si="72"/>
        <v>0</v>
      </c>
      <c r="AC150" s="71" t="str">
        <f t="shared" si="84"/>
        <v/>
      </c>
      <c r="AF150" s="29"/>
      <c r="AG150" s="14"/>
      <c r="AH150" s="14"/>
      <c r="AI150" s="14"/>
      <c r="AJ150" s="70">
        <f>IFERROR(AD150+AF150+AH150,"")</f>
        <v>0</v>
      </c>
      <c r="AK150" s="70">
        <f t="shared" si="73"/>
        <v>0</v>
      </c>
      <c r="AL150" s="71" t="str">
        <f t="shared" si="86"/>
        <v/>
      </c>
      <c r="AM150" s="29"/>
      <c r="AN150" s="29"/>
      <c r="AP150" s="14"/>
      <c r="AQ150" s="70">
        <f t="shared" si="87"/>
        <v>0</v>
      </c>
      <c r="AR150" s="70">
        <f t="shared" si="88"/>
        <v>0</v>
      </c>
      <c r="AS150" s="71" t="str">
        <f t="shared" si="89"/>
        <v/>
      </c>
      <c r="AT150" s="29">
        <v>103350</v>
      </c>
      <c r="AU150" s="29">
        <v>1278</v>
      </c>
      <c r="AV150" s="14"/>
      <c r="AW150" s="18"/>
      <c r="AX150" s="29"/>
      <c r="AY150" s="29"/>
      <c r="AZ150" s="70">
        <f t="shared" si="101"/>
        <v>103350</v>
      </c>
      <c r="BA150" s="70">
        <f t="shared" si="102"/>
        <v>1278</v>
      </c>
      <c r="BB150" s="71">
        <f t="shared" si="103"/>
        <v>1.2365747460087083E-2</v>
      </c>
      <c r="BC150" s="29">
        <v>99535</v>
      </c>
      <c r="BD150" s="29">
        <v>1356</v>
      </c>
      <c r="BE150" s="18"/>
      <c r="BF150" s="18"/>
      <c r="BG150" s="29"/>
      <c r="BH150" s="29"/>
      <c r="BI150" s="70">
        <f t="shared" si="90"/>
        <v>99535</v>
      </c>
      <c r="BJ150" s="70">
        <f t="shared" si="91"/>
        <v>1356</v>
      </c>
      <c r="BK150" s="71">
        <f t="shared" si="92"/>
        <v>1.3623348570854473E-2</v>
      </c>
      <c r="BL150" s="29">
        <v>1131362</v>
      </c>
      <c r="BM150" s="29">
        <v>1654</v>
      </c>
      <c r="BO150" s="29"/>
      <c r="BQ150" s="29"/>
      <c r="BR150" s="70">
        <f>IFERROR(BL150+BN150+BP150,"")</f>
        <v>1131362</v>
      </c>
      <c r="BS150" s="70">
        <f t="shared" si="74"/>
        <v>1654</v>
      </c>
      <c r="BT150" s="71">
        <f t="shared" si="94"/>
        <v>1.4619547059208282E-3</v>
      </c>
      <c r="BU150" s="29">
        <v>72026</v>
      </c>
      <c r="BV150" s="29">
        <v>957</v>
      </c>
      <c r="BW150" s="29"/>
      <c r="BX150" s="29"/>
      <c r="BY150" s="29"/>
      <c r="BZ150" s="29"/>
      <c r="CA150" s="70">
        <f>IFERROR(BU150+BW150+BY150,"")</f>
        <v>72026</v>
      </c>
      <c r="CB150" s="70">
        <f t="shared" si="75"/>
        <v>957</v>
      </c>
      <c r="CC150" s="71">
        <f t="shared" si="96"/>
        <v>1.3286868630772221E-2</v>
      </c>
      <c r="CD150" s="1">
        <v>109109</v>
      </c>
      <c r="CE150" s="1">
        <v>2084</v>
      </c>
      <c r="CH150" s="29"/>
      <c r="CI150" s="14"/>
      <c r="CJ150" s="70">
        <f>IFERROR(CD150+CF150+CH150,"")</f>
        <v>109109</v>
      </c>
      <c r="CK150" s="70">
        <f t="shared" si="76"/>
        <v>2084</v>
      </c>
      <c r="CL150" s="71">
        <f t="shared" si="98"/>
        <v>1.9100165889156716E-2</v>
      </c>
      <c r="CM150" s="1">
        <v>262431</v>
      </c>
      <c r="CN150" s="1">
        <v>3389</v>
      </c>
      <c r="CQ150" s="30"/>
      <c r="CR150" s="30"/>
      <c r="CS150" s="70">
        <f>IFERROR(CM150+CO150+CQ150,"")</f>
        <v>262431</v>
      </c>
      <c r="CT150" s="70">
        <f t="shared" si="77"/>
        <v>3389</v>
      </c>
      <c r="CU150" s="71">
        <f t="shared" si="100"/>
        <v>1.2913870693629944E-2</v>
      </c>
      <c r="CV150" s="14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</row>
    <row r="151" spans="1:124" ht="15" customHeight="1" x14ac:dyDescent="0.3">
      <c r="A151" s="46" t="s">
        <v>37</v>
      </c>
      <c r="B151" s="14" t="s">
        <v>63</v>
      </c>
      <c r="C151" s="1">
        <v>25883</v>
      </c>
      <c r="D151" s="1">
        <v>67</v>
      </c>
      <c r="E151" s="1"/>
      <c r="F151" s="1"/>
      <c r="G151" s="14"/>
      <c r="H151" s="14"/>
      <c r="I151" s="70">
        <f t="shared" si="78"/>
        <v>25883</v>
      </c>
      <c r="J151" s="70">
        <f t="shared" si="79"/>
        <v>67</v>
      </c>
      <c r="K151" s="71">
        <f t="shared" si="80"/>
        <v>2.5885716493451302E-3</v>
      </c>
      <c r="L151" s="1">
        <v>1534</v>
      </c>
      <c r="M151" s="1">
        <v>275</v>
      </c>
      <c r="N151" s="1"/>
      <c r="O151" s="1"/>
      <c r="P151" s="14"/>
      <c r="Q151" s="14"/>
      <c r="R151" s="70">
        <f t="shared" ref="R151:R152" si="104">IFERROR(L151+N151+P151,"")</f>
        <v>1534</v>
      </c>
      <c r="S151" s="70">
        <f t="shared" si="71"/>
        <v>275</v>
      </c>
      <c r="T151" s="71">
        <f t="shared" si="82"/>
        <v>0.17926988265971316</v>
      </c>
      <c r="U151" s="1">
        <v>9659</v>
      </c>
      <c r="V151" s="1">
        <v>568</v>
      </c>
      <c r="W151" s="29"/>
      <c r="X151" s="29"/>
      <c r="Y151" s="14"/>
      <c r="Z151" s="14"/>
      <c r="AA151" s="70">
        <f t="shared" ref="AA151:AA152" si="105">IFERROR(U151+W151+Y151,"")</f>
        <v>9659</v>
      </c>
      <c r="AB151" s="70">
        <f t="shared" si="72"/>
        <v>568</v>
      </c>
      <c r="AC151" s="71">
        <f t="shared" si="84"/>
        <v>5.8805259343617348E-2</v>
      </c>
      <c r="AD151" s="1">
        <v>4309532</v>
      </c>
      <c r="AE151" s="1">
        <v>75200</v>
      </c>
      <c r="AG151" s="14"/>
      <c r="AH151" s="14"/>
      <c r="AI151" s="14"/>
      <c r="AJ151" s="70">
        <f t="shared" ref="AJ151:AJ152" si="106">IFERROR(AD151+AF151+AH151,"")</f>
        <v>4309532</v>
      </c>
      <c r="AK151" s="70">
        <f t="shared" si="73"/>
        <v>75200</v>
      </c>
      <c r="AL151" s="71">
        <f t="shared" si="86"/>
        <v>1.7449690592853239E-2</v>
      </c>
      <c r="AM151" s="29">
        <v>6669</v>
      </c>
      <c r="AN151" s="29">
        <v>931</v>
      </c>
      <c r="AP151" s="14"/>
      <c r="AQ151" s="70">
        <f t="shared" si="87"/>
        <v>6669</v>
      </c>
      <c r="AR151" s="70">
        <f t="shared" si="88"/>
        <v>931</v>
      </c>
      <c r="AS151" s="71">
        <f t="shared" si="89"/>
        <v>0.1396011396011396</v>
      </c>
      <c r="AT151" s="29">
        <v>7975</v>
      </c>
      <c r="AU151" s="29">
        <v>768</v>
      </c>
      <c r="AV151" s="14"/>
      <c r="AW151" s="18"/>
      <c r="AX151" s="29"/>
      <c r="AY151" s="29"/>
      <c r="AZ151" s="70">
        <f t="shared" si="101"/>
        <v>7975</v>
      </c>
      <c r="BA151" s="70">
        <f t="shared" si="102"/>
        <v>768</v>
      </c>
      <c r="BB151" s="71">
        <f t="shared" si="103"/>
        <v>9.6300940438871468E-2</v>
      </c>
      <c r="BC151" s="29">
        <v>3256</v>
      </c>
      <c r="BD151" s="29">
        <v>352</v>
      </c>
      <c r="BE151" s="18"/>
      <c r="BF151" s="18"/>
      <c r="BG151" s="29"/>
      <c r="BH151" s="29"/>
      <c r="BI151" s="70">
        <f t="shared" si="90"/>
        <v>3256</v>
      </c>
      <c r="BJ151" s="70">
        <f t="shared" si="91"/>
        <v>352</v>
      </c>
      <c r="BK151" s="71">
        <f t="shared" si="92"/>
        <v>0.10810810810810811</v>
      </c>
      <c r="BL151" s="29">
        <v>3050</v>
      </c>
      <c r="BM151" s="29">
        <v>330</v>
      </c>
      <c r="BO151" s="29"/>
      <c r="BQ151" s="29"/>
      <c r="BR151" s="70">
        <f t="shared" ref="BR151:BR152" si="107">IFERROR(BL151+BN151+BP151,"")</f>
        <v>3050</v>
      </c>
      <c r="BS151" s="70">
        <f t="shared" si="74"/>
        <v>330</v>
      </c>
      <c r="BT151" s="71">
        <f t="shared" si="94"/>
        <v>0.10819672131147541</v>
      </c>
      <c r="BU151" s="29">
        <v>2392</v>
      </c>
      <c r="BV151" s="29">
        <v>442</v>
      </c>
      <c r="BW151" s="29"/>
      <c r="BX151" s="29"/>
      <c r="BY151" s="29"/>
      <c r="BZ151" s="29"/>
      <c r="CA151" s="70">
        <f t="shared" ref="CA151:CA152" si="108">IFERROR(BU151+BW151+BY151,"")</f>
        <v>2392</v>
      </c>
      <c r="CB151" s="70">
        <f t="shared" si="75"/>
        <v>442</v>
      </c>
      <c r="CC151" s="71">
        <f t="shared" si="96"/>
        <v>0.18478260869565216</v>
      </c>
      <c r="CD151" s="1">
        <v>2626</v>
      </c>
      <c r="CE151" s="1">
        <v>477</v>
      </c>
      <c r="CH151" s="29"/>
      <c r="CI151" s="14"/>
      <c r="CJ151" s="70">
        <f t="shared" ref="CJ151:CJ152" si="109">IFERROR(CD151+CF151+CH151,"")</f>
        <v>2626</v>
      </c>
      <c r="CK151" s="70">
        <f t="shared" si="76"/>
        <v>477</v>
      </c>
      <c r="CL151" s="71">
        <f t="shared" si="98"/>
        <v>0.18164508758568165</v>
      </c>
      <c r="CM151" s="1">
        <v>3120</v>
      </c>
      <c r="CN151" s="1">
        <v>401</v>
      </c>
      <c r="CQ151" s="30"/>
      <c r="CR151" s="30"/>
      <c r="CS151" s="70">
        <f t="shared" ref="CS151:CS152" si="110">IFERROR(CM151+CO151+CQ151,"")</f>
        <v>3120</v>
      </c>
      <c r="CT151" s="70">
        <f t="shared" si="77"/>
        <v>401</v>
      </c>
      <c r="CU151" s="71">
        <f t="shared" si="100"/>
        <v>0.12852564102564101</v>
      </c>
      <c r="CV151" s="14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  <c r="DM151" s="29"/>
      <c r="DN151" s="29"/>
    </row>
    <row r="152" spans="1:124" ht="15" customHeight="1" x14ac:dyDescent="0.3">
      <c r="A152" s="46" t="s">
        <v>56</v>
      </c>
      <c r="B152" s="14" t="s">
        <v>63</v>
      </c>
      <c r="C152" s="1">
        <v>3187158</v>
      </c>
      <c r="D152" s="1">
        <v>45113</v>
      </c>
      <c r="E152" s="2"/>
      <c r="F152" s="2"/>
      <c r="I152" s="70">
        <f t="shared" si="78"/>
        <v>3187158</v>
      </c>
      <c r="J152" s="70">
        <f t="shared" si="79"/>
        <v>45113</v>
      </c>
      <c r="K152" s="71">
        <f>IFERROR(J152/I152,"")</f>
        <v>1.4154616746330116E-2</v>
      </c>
      <c r="L152" s="1">
        <v>3240692</v>
      </c>
      <c r="M152" s="1">
        <v>90366</v>
      </c>
      <c r="N152" s="2"/>
      <c r="O152" s="2"/>
      <c r="R152" s="70">
        <f t="shared" si="104"/>
        <v>3240692</v>
      </c>
      <c r="S152" s="70">
        <f t="shared" si="71"/>
        <v>90366</v>
      </c>
      <c r="T152" s="71">
        <f>IFERROR(S152/R152,"")</f>
        <v>2.7884785101453639E-2</v>
      </c>
      <c r="U152" s="1">
        <v>1994973</v>
      </c>
      <c r="V152" s="1">
        <v>47022</v>
      </c>
      <c r="W152" s="29"/>
      <c r="X152" s="29"/>
      <c r="Y152" s="14"/>
      <c r="Z152" s="14"/>
      <c r="AA152" s="70">
        <f t="shared" si="105"/>
        <v>1994973</v>
      </c>
      <c r="AB152" s="70">
        <f t="shared" si="72"/>
        <v>47022</v>
      </c>
      <c r="AC152" s="71">
        <f>IFERROR(AB152/AA152,"")</f>
        <v>2.3570243807810934E-2</v>
      </c>
      <c r="AD152" s="1">
        <v>7189</v>
      </c>
      <c r="AE152" s="2">
        <v>167</v>
      </c>
      <c r="AF152" s="29"/>
      <c r="AH152" s="14"/>
      <c r="AI152" s="14"/>
      <c r="AJ152" s="70">
        <f t="shared" si="106"/>
        <v>7189</v>
      </c>
      <c r="AK152" s="70">
        <f t="shared" si="73"/>
        <v>167</v>
      </c>
      <c r="AL152" s="71">
        <f>IFERROR(AK152/AJ152,"")</f>
        <v>2.3229934622339684E-2</v>
      </c>
      <c r="AM152" s="29">
        <v>3716232</v>
      </c>
      <c r="AN152" s="29">
        <v>79985</v>
      </c>
      <c r="AP152" s="14"/>
      <c r="AQ152" s="70">
        <f t="shared" si="87"/>
        <v>3716232</v>
      </c>
      <c r="AR152" s="70">
        <f t="shared" si="88"/>
        <v>79985</v>
      </c>
      <c r="AS152" s="71">
        <f t="shared" si="89"/>
        <v>2.1523144948969817E-2</v>
      </c>
      <c r="AT152" s="29">
        <v>2632240</v>
      </c>
      <c r="AU152" s="29">
        <v>57003</v>
      </c>
      <c r="AV152" s="14"/>
      <c r="AX152" s="29"/>
      <c r="AY152" s="29"/>
      <c r="AZ152" s="70">
        <f t="shared" si="101"/>
        <v>2632240</v>
      </c>
      <c r="BA152" s="70">
        <f t="shared" si="102"/>
        <v>57003</v>
      </c>
      <c r="BB152" s="71">
        <f t="shared" si="103"/>
        <v>2.1655700088137858E-2</v>
      </c>
      <c r="BC152" s="29">
        <v>1341737</v>
      </c>
      <c r="BD152" s="29">
        <v>23665</v>
      </c>
      <c r="BG152" s="29"/>
      <c r="BH152" s="29"/>
      <c r="BI152" s="70">
        <f t="shared" si="90"/>
        <v>1341737</v>
      </c>
      <c r="BJ152" s="70">
        <f t="shared" si="91"/>
        <v>23665</v>
      </c>
      <c r="BK152" s="71">
        <f t="shared" si="92"/>
        <v>1.763758471295045E-2</v>
      </c>
      <c r="BL152" s="29">
        <v>1489033</v>
      </c>
      <c r="BM152" s="29">
        <v>29889</v>
      </c>
      <c r="BO152" s="29"/>
      <c r="BQ152" s="29"/>
      <c r="BR152" s="70">
        <f t="shared" si="107"/>
        <v>1489033</v>
      </c>
      <c r="BS152" s="70">
        <f t="shared" si="74"/>
        <v>29889</v>
      </c>
      <c r="BT152" s="71">
        <f>IFERROR(BS152/BR152,"")</f>
        <v>2.0072758629258048E-2</v>
      </c>
      <c r="BU152" s="29">
        <v>2268688</v>
      </c>
      <c r="BV152" s="29">
        <v>45172</v>
      </c>
      <c r="BW152" s="29"/>
      <c r="BX152" s="29"/>
      <c r="BY152" s="29"/>
      <c r="BZ152" s="29"/>
      <c r="CA152" s="70">
        <f t="shared" si="108"/>
        <v>2268688</v>
      </c>
      <c r="CB152" s="70">
        <f t="shared" si="75"/>
        <v>45172</v>
      </c>
      <c r="CC152" s="71">
        <f>IFERROR(CB152/CA152,"")</f>
        <v>1.9911067542121262E-2</v>
      </c>
      <c r="CD152" s="1">
        <v>3255642</v>
      </c>
      <c r="CE152" s="1">
        <v>48671</v>
      </c>
      <c r="CH152" s="29"/>
      <c r="CI152" s="14"/>
      <c r="CJ152" s="70">
        <f t="shared" si="109"/>
        <v>3255642</v>
      </c>
      <c r="CK152" s="70">
        <f t="shared" si="76"/>
        <v>48671</v>
      </c>
      <c r="CL152" s="71">
        <f>IFERROR(CK152/CJ152,"")</f>
        <v>1.4949739559816466E-2</v>
      </c>
      <c r="CM152" s="1">
        <v>2461446</v>
      </c>
      <c r="CN152" s="1">
        <v>59124</v>
      </c>
      <c r="CQ152" s="30"/>
      <c r="CR152" s="30"/>
      <c r="CS152" s="70">
        <f t="shared" si="110"/>
        <v>2461446</v>
      </c>
      <c r="CT152" s="70">
        <f t="shared" si="77"/>
        <v>59124</v>
      </c>
      <c r="CU152" s="71">
        <f>IFERROR(CT152/CS152,"")</f>
        <v>2.4020027252273663E-2</v>
      </c>
      <c r="CV152" s="14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  <c r="DK152" s="29"/>
      <c r="DL152" s="29"/>
      <c r="DM152" s="29"/>
      <c r="DN152" s="29"/>
    </row>
    <row r="153" spans="1:124" ht="15" customHeight="1" x14ac:dyDescent="0.3">
      <c r="A153" s="13" t="s">
        <v>4</v>
      </c>
      <c r="B153" s="2"/>
      <c r="C153" s="1"/>
      <c r="D153" s="1">
        <v>96655</v>
      </c>
      <c r="E153" s="1"/>
      <c r="F153" s="1">
        <v>316642</v>
      </c>
      <c r="G153" s="29"/>
      <c r="H153" s="29">
        <v>11103</v>
      </c>
      <c r="I153" s="70"/>
      <c r="J153" s="70"/>
      <c r="K153" s="70"/>
      <c r="L153" s="1"/>
      <c r="M153" s="1">
        <v>111780</v>
      </c>
      <c r="N153" s="1"/>
      <c r="O153" s="1">
        <v>405028</v>
      </c>
      <c r="P153" s="29"/>
      <c r="Q153" s="29">
        <v>13060</v>
      </c>
      <c r="R153" s="70"/>
      <c r="S153" s="70"/>
      <c r="T153" s="70"/>
      <c r="U153" s="1"/>
      <c r="V153" s="1">
        <v>72804</v>
      </c>
      <c r="W153" s="29"/>
      <c r="X153" s="29">
        <v>470419</v>
      </c>
      <c r="Y153" s="2"/>
      <c r="Z153" s="29">
        <v>13790</v>
      </c>
      <c r="AA153" s="70"/>
      <c r="AB153" s="70"/>
      <c r="AC153" s="70"/>
      <c r="AE153" s="1">
        <v>107002</v>
      </c>
      <c r="AG153" s="29">
        <v>458166</v>
      </c>
      <c r="AH153" s="29"/>
      <c r="AI153" s="29">
        <v>11744</v>
      </c>
      <c r="AJ153" s="70"/>
      <c r="AK153" s="70"/>
      <c r="AL153" s="70"/>
      <c r="AM153" s="29"/>
      <c r="AN153" s="29">
        <v>111652</v>
      </c>
      <c r="AP153" s="2">
        <v>587962</v>
      </c>
      <c r="AQ153" s="70"/>
      <c r="AR153" s="70"/>
      <c r="AS153" s="70"/>
      <c r="AT153" s="29"/>
      <c r="AU153" s="29">
        <v>94690</v>
      </c>
      <c r="AV153" s="14"/>
      <c r="AW153" s="2">
        <v>516312</v>
      </c>
      <c r="AX153" s="29"/>
      <c r="AY153" s="29">
        <v>46796</v>
      </c>
      <c r="AZ153" s="70"/>
      <c r="BA153" s="70"/>
      <c r="BB153" s="70"/>
      <c r="BD153" s="29">
        <v>65382</v>
      </c>
      <c r="BE153" s="18"/>
      <c r="BF153" s="40">
        <v>527709</v>
      </c>
      <c r="BG153" s="29"/>
      <c r="BH153" s="29">
        <v>49033</v>
      </c>
      <c r="BI153" s="70"/>
      <c r="BJ153" s="70"/>
      <c r="BK153" s="70"/>
      <c r="BM153" s="29">
        <v>79348</v>
      </c>
      <c r="BN153"/>
      <c r="BO153" s="29">
        <v>675673</v>
      </c>
      <c r="BQ153" s="29">
        <v>59688</v>
      </c>
      <c r="BR153" s="70"/>
      <c r="BS153" s="70"/>
      <c r="BT153" s="70"/>
      <c r="BV153" s="29">
        <v>83946</v>
      </c>
      <c r="BW153" s="29"/>
      <c r="BX153" s="29">
        <v>782475</v>
      </c>
      <c r="BY153" s="29"/>
      <c r="BZ153" s="29">
        <v>42925</v>
      </c>
      <c r="CA153" s="70"/>
      <c r="CB153" s="70"/>
      <c r="CC153" s="70"/>
      <c r="CD153" s="1"/>
      <c r="CE153" s="1">
        <v>104192</v>
      </c>
      <c r="CG153" s="50">
        <v>982341</v>
      </c>
      <c r="CH153" s="29"/>
      <c r="CI153" s="49">
        <v>89921</v>
      </c>
      <c r="CJ153" s="70"/>
      <c r="CK153" s="70"/>
      <c r="CL153" s="70"/>
      <c r="CM153" s="1"/>
      <c r="CN153" s="1">
        <v>86394</v>
      </c>
      <c r="CP153" s="29">
        <v>1103620</v>
      </c>
      <c r="CR153" s="49">
        <v>106778</v>
      </c>
      <c r="CS153" s="70"/>
      <c r="CT153" s="70"/>
      <c r="CU153" s="70"/>
      <c r="CV153" s="26"/>
      <c r="CW153" s="29"/>
      <c r="CX153" s="29"/>
      <c r="CY153" s="29"/>
      <c r="CZ153" s="29"/>
      <c r="DA153" s="29"/>
      <c r="DB153" s="29"/>
      <c r="DD153" s="29"/>
      <c r="DF153" s="29"/>
      <c r="DH153" s="29"/>
      <c r="DJ153" s="29"/>
      <c r="DK153" s="10"/>
      <c r="DL153" s="29"/>
      <c r="DM153" s="26"/>
      <c r="DN153" s="29"/>
      <c r="DS153" s="40"/>
      <c r="DT153" s="26"/>
    </row>
    <row r="154" spans="1:124" ht="15" x14ac:dyDescent="0.3">
      <c r="E154" s="14"/>
      <c r="F154" s="2"/>
      <c r="N154" s="2"/>
      <c r="O154" s="40"/>
      <c r="AE154" s="41"/>
      <c r="AH154" s="10"/>
      <c r="AI154" s="10"/>
      <c r="AM154" s="10"/>
      <c r="AN154" s="40"/>
      <c r="BC154" s="40"/>
    </row>
    <row r="155" spans="1:124" ht="15" x14ac:dyDescent="0.3">
      <c r="E155" s="14"/>
      <c r="F155" s="2"/>
      <c r="N155" s="2"/>
      <c r="O155" s="40"/>
      <c r="AE155" s="41"/>
      <c r="AH155" s="1"/>
      <c r="AI155" s="1"/>
      <c r="AN155" s="40"/>
    </row>
    <row r="156" spans="1:124" ht="15" x14ac:dyDescent="0.3">
      <c r="A156" s="23" t="s">
        <v>13</v>
      </c>
      <c r="B156" s="2"/>
      <c r="E156" s="2"/>
      <c r="F156" s="2"/>
      <c r="N156" s="2"/>
      <c r="O156" s="40"/>
      <c r="Y156" s="2"/>
      <c r="AE156" s="41"/>
      <c r="AN156" s="40"/>
      <c r="BD156" s="2"/>
    </row>
    <row r="157" spans="1:124" ht="15" x14ac:dyDescent="0.3">
      <c r="A157" s="14" t="s">
        <v>31</v>
      </c>
      <c r="B157" s="2">
        <v>1</v>
      </c>
      <c r="C157" s="27" t="s">
        <v>30</v>
      </c>
      <c r="D157" s="41">
        <v>108</v>
      </c>
      <c r="E157" s="27" t="s">
        <v>17</v>
      </c>
      <c r="V157" s="31"/>
      <c r="Y157" s="2"/>
      <c r="BD157" s="2"/>
    </row>
    <row r="158" spans="1:124" x14ac:dyDescent="0.3">
      <c r="A158" s="14" t="s">
        <v>31</v>
      </c>
      <c r="B158" s="2">
        <v>1</v>
      </c>
      <c r="C158" s="27" t="s">
        <v>32</v>
      </c>
      <c r="D158" s="41">
        <v>32.5</v>
      </c>
      <c r="E158" s="27" t="s">
        <v>17</v>
      </c>
      <c r="Y158" s="2"/>
      <c r="BD158" s="2"/>
    </row>
  </sheetData>
  <sortState ref="A4:T43">
    <sortCondition ref="A4:A43"/>
  </sortState>
  <mergeCells count="43">
    <mergeCell ref="CA2:CC2"/>
    <mergeCell ref="CJ2:CL2"/>
    <mergeCell ref="CS2:CU2"/>
    <mergeCell ref="C2:D2"/>
    <mergeCell ref="L2:M2"/>
    <mergeCell ref="G2:H2"/>
    <mergeCell ref="E2:F2"/>
    <mergeCell ref="AM2:AN2"/>
    <mergeCell ref="I2:K2"/>
    <mergeCell ref="R2:T2"/>
    <mergeCell ref="AA2:AC2"/>
    <mergeCell ref="AJ2:AL2"/>
    <mergeCell ref="BY2:BZ2"/>
    <mergeCell ref="BP2:BQ2"/>
    <mergeCell ref="AO2:AP2"/>
    <mergeCell ref="U2:V2"/>
    <mergeCell ref="P2:Q2"/>
    <mergeCell ref="N2:O2"/>
    <mergeCell ref="AQ2:AS2"/>
    <mergeCell ref="AZ2:BB2"/>
    <mergeCell ref="BI2:BK2"/>
    <mergeCell ref="AT2:AU2"/>
    <mergeCell ref="BC2:BD2"/>
    <mergeCell ref="AV2:AW2"/>
    <mergeCell ref="BE2:BF2"/>
    <mergeCell ref="AX2:AY2"/>
    <mergeCell ref="BG2:BH2"/>
    <mergeCell ref="AD2:AE2"/>
    <mergeCell ref="W2:X2"/>
    <mergeCell ref="AF2:AG2"/>
    <mergeCell ref="Y2:Z2"/>
    <mergeCell ref="AH2:AI2"/>
    <mergeCell ref="CH2:CI2"/>
    <mergeCell ref="CQ2:CR2"/>
    <mergeCell ref="CD2:CE2"/>
    <mergeCell ref="CM2:CN2"/>
    <mergeCell ref="CF2:CG2"/>
    <mergeCell ref="CO2:CP2"/>
    <mergeCell ref="BL2:BM2"/>
    <mergeCell ref="BU2:BV2"/>
    <mergeCell ref="BR2:BT2"/>
    <mergeCell ref="BN2:BO2"/>
    <mergeCell ref="BW2:BX2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H33"/>
  <sheetViews>
    <sheetView zoomScale="60" zoomScaleNormal="60" workbookViewId="0">
      <pane xSplit="1" ySplit="3" topLeftCell="B4" activePane="bottomRight" state="frozen"/>
      <selection activeCell="I2" sqref="I2:K2"/>
      <selection pane="topRight" activeCell="I2" sqref="I2:K2"/>
      <selection pane="bottomLeft" activeCell="I2" sqref="I2:K2"/>
      <selection pane="bottomRight" activeCell="G29" sqref="G29"/>
    </sheetView>
  </sheetViews>
  <sheetFormatPr defaultRowHeight="14.4" x14ac:dyDescent="0.3"/>
  <cols>
    <col min="1" max="1" width="42.33203125" style="14" customWidth="1"/>
    <col min="2" max="2" width="11.33203125" style="18" customWidth="1"/>
    <col min="3" max="3" width="14.88671875" style="18" customWidth="1"/>
    <col min="4" max="5" width="14.44140625" style="2" customWidth="1"/>
    <col min="6" max="6" width="14.6640625" style="2" customWidth="1"/>
    <col min="7" max="7" width="12.21875" style="2" customWidth="1"/>
    <col min="8" max="8" width="11.6640625" style="2" customWidth="1"/>
    <col min="9" max="9" width="15.33203125" style="2" customWidth="1"/>
    <col min="10" max="10" width="13.5546875" style="2" customWidth="1"/>
    <col min="11" max="11" width="13.109375" style="2" customWidth="1"/>
    <col min="12" max="12" width="11.6640625" style="18" customWidth="1"/>
    <col min="13" max="13" width="12.33203125" style="18" customWidth="1"/>
    <col min="14" max="14" width="12" style="18" customWidth="1"/>
    <col min="15" max="15" width="10.77734375" style="18" customWidth="1"/>
    <col min="16" max="16" width="13.77734375" style="2" customWidth="1"/>
    <col min="17" max="17" width="11.6640625" style="2" customWidth="1"/>
    <col min="18" max="18" width="13.33203125" style="2" customWidth="1"/>
    <col min="19" max="19" width="10.88671875" style="2" customWidth="1"/>
    <col min="20" max="20" width="13.33203125" style="2" customWidth="1"/>
    <col min="21" max="21" width="13" style="2" customWidth="1"/>
    <col min="22" max="22" width="13.33203125" style="2" customWidth="1"/>
    <col min="23" max="23" width="13" style="2" customWidth="1"/>
    <col min="24" max="24" width="11.88671875" style="18" customWidth="1"/>
    <col min="25" max="25" width="9.6640625" style="2" customWidth="1"/>
    <col min="26" max="26" width="11.88671875" style="2" customWidth="1"/>
    <col min="27" max="27" width="11.109375" style="2" customWidth="1"/>
    <col min="28" max="28" width="15.5546875" style="2" customWidth="1"/>
    <col min="29" max="29" width="8.88671875" style="2" customWidth="1"/>
    <col min="30" max="30" width="10.44140625" style="2" customWidth="1"/>
    <col min="31" max="31" width="11.44140625" style="2" customWidth="1"/>
    <col min="32" max="32" width="14.5546875" style="2" customWidth="1"/>
    <col min="33" max="33" width="13.33203125" style="18" customWidth="1"/>
    <col min="34" max="34" width="18" style="2" customWidth="1"/>
    <col min="35" max="35" width="23.6640625" style="2" customWidth="1"/>
    <col min="36" max="36" width="18.88671875" style="2" customWidth="1"/>
    <col min="37" max="37" width="22.6640625" style="2" customWidth="1"/>
    <col min="38" max="38" width="18.88671875" style="2" customWidth="1"/>
    <col min="39" max="39" width="19" style="2" customWidth="1"/>
    <col min="40" max="40" width="21.44140625" style="2" customWidth="1"/>
    <col min="41" max="41" width="17.88671875" style="2" customWidth="1"/>
    <col min="42" max="42" width="21.77734375" style="2" customWidth="1"/>
    <col min="43" max="16384" width="8.88671875" style="2"/>
  </cols>
  <sheetData>
    <row r="1" spans="1:80" x14ac:dyDescent="0.3">
      <c r="X1" s="2"/>
      <c r="AD1" s="18"/>
      <c r="AG1" s="2"/>
    </row>
    <row r="2" spans="1:80" s="28" customFormat="1" ht="44.4" customHeight="1" x14ac:dyDescent="0.3">
      <c r="A2" s="15"/>
      <c r="C2" s="59" t="s">
        <v>227</v>
      </c>
      <c r="D2" s="132" t="s">
        <v>256</v>
      </c>
      <c r="E2" s="132"/>
      <c r="F2" s="132" t="s">
        <v>238</v>
      </c>
      <c r="G2" s="132"/>
      <c r="H2" s="132" t="s">
        <v>234</v>
      </c>
      <c r="I2" s="132"/>
      <c r="J2" s="132" t="s">
        <v>324</v>
      </c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</row>
    <row r="3" spans="1:80" s="28" customFormat="1" ht="15.6" x14ac:dyDescent="0.3">
      <c r="A3" s="47" t="s">
        <v>0</v>
      </c>
      <c r="B3" s="25" t="s">
        <v>1</v>
      </c>
      <c r="C3" s="25"/>
      <c r="D3" s="36" t="s">
        <v>2</v>
      </c>
      <c r="E3" s="8" t="s">
        <v>7</v>
      </c>
      <c r="F3" s="36" t="s">
        <v>2</v>
      </c>
      <c r="G3" s="8" t="s">
        <v>7</v>
      </c>
      <c r="H3" s="36" t="s">
        <v>2</v>
      </c>
      <c r="I3" s="8" t="s">
        <v>7</v>
      </c>
      <c r="J3" s="36" t="s">
        <v>2</v>
      </c>
      <c r="K3" s="8" t="s">
        <v>7</v>
      </c>
      <c r="L3" s="36"/>
      <c r="M3" s="8"/>
      <c r="N3" s="36"/>
      <c r="O3" s="8"/>
      <c r="P3" s="36"/>
      <c r="Q3" s="8"/>
      <c r="R3" s="36"/>
      <c r="S3" s="8"/>
      <c r="T3" s="36"/>
      <c r="U3" s="8"/>
      <c r="V3" s="36"/>
      <c r="W3" s="8"/>
      <c r="X3" s="36"/>
      <c r="Y3" s="8"/>
      <c r="Z3" s="36"/>
      <c r="AA3" s="8"/>
      <c r="AB3" s="36"/>
      <c r="AC3" s="8"/>
      <c r="AD3" s="36"/>
      <c r="AE3" s="8"/>
      <c r="AF3" s="36"/>
      <c r="AG3" s="8"/>
      <c r="AH3" s="36"/>
      <c r="AI3" s="8"/>
      <c r="AJ3" s="36"/>
      <c r="AK3" s="8"/>
      <c r="AL3" s="36"/>
      <c r="AM3" s="8"/>
      <c r="AN3" s="36"/>
      <c r="AO3" s="8"/>
      <c r="AP3" s="36"/>
      <c r="AQ3" s="8"/>
      <c r="AR3" s="36"/>
      <c r="AS3" s="8"/>
      <c r="AT3" s="36"/>
      <c r="AU3" s="8"/>
      <c r="AV3" s="36"/>
      <c r="AW3" s="8"/>
      <c r="AX3" s="36"/>
      <c r="AY3" s="8"/>
      <c r="AZ3" s="36"/>
      <c r="BA3" s="8"/>
      <c r="BB3" s="36"/>
      <c r="BC3" s="8"/>
      <c r="BD3" s="36"/>
      <c r="BE3" s="8"/>
      <c r="BF3" s="36"/>
      <c r="BG3" s="8"/>
      <c r="BH3" s="36"/>
      <c r="BI3" s="8"/>
    </row>
    <row r="4" spans="1:80" ht="15" customHeight="1" x14ac:dyDescent="0.3">
      <c r="A4" s="14" t="s">
        <v>219</v>
      </c>
      <c r="B4" s="14" t="s">
        <v>63</v>
      </c>
      <c r="C4" s="133" t="s">
        <v>228</v>
      </c>
      <c r="D4" s="10">
        <v>1680</v>
      </c>
      <c r="E4" s="10">
        <v>398</v>
      </c>
      <c r="F4" s="10">
        <v>11050</v>
      </c>
      <c r="G4" s="10">
        <v>727</v>
      </c>
      <c r="H4" s="10">
        <v>11700</v>
      </c>
      <c r="I4" s="10">
        <v>508</v>
      </c>
      <c r="J4" s="10">
        <v>14092</v>
      </c>
      <c r="K4" s="10">
        <v>447</v>
      </c>
      <c r="L4" s="2"/>
      <c r="M4" s="14"/>
      <c r="N4" s="14"/>
      <c r="O4" s="14"/>
      <c r="P4" s="14"/>
      <c r="Q4" s="14"/>
      <c r="R4" s="29"/>
      <c r="S4" s="29"/>
      <c r="T4" s="29"/>
      <c r="U4" s="29"/>
      <c r="X4" s="2"/>
      <c r="Z4" s="14"/>
      <c r="AA4" s="14"/>
      <c r="AB4" s="14"/>
      <c r="AC4" s="14"/>
      <c r="AD4" s="14"/>
      <c r="AE4" s="14"/>
      <c r="AF4" s="14"/>
      <c r="AG4" s="14"/>
      <c r="AH4" s="29"/>
      <c r="AI4" s="29"/>
      <c r="AJ4" s="29"/>
      <c r="AK4" s="29"/>
      <c r="AM4" s="14"/>
      <c r="AN4" s="14"/>
      <c r="AO4" s="14"/>
      <c r="AP4" s="29"/>
      <c r="AQ4" s="29"/>
      <c r="AR4" s="29"/>
      <c r="AS4" s="29"/>
      <c r="AT4" s="29"/>
      <c r="AU4" s="29"/>
      <c r="AV4" s="29"/>
      <c r="AW4" s="29"/>
      <c r="BF4" s="10"/>
      <c r="BG4" s="10"/>
      <c r="BH4" s="10"/>
      <c r="BI4" s="10"/>
    </row>
    <row r="5" spans="1:80" ht="15" customHeight="1" x14ac:dyDescent="0.3">
      <c r="A5" s="14" t="s">
        <v>384</v>
      </c>
      <c r="B5" s="14" t="s">
        <v>63</v>
      </c>
      <c r="C5" s="133"/>
      <c r="D5" s="10"/>
      <c r="E5" s="10"/>
      <c r="F5" s="10">
        <v>10892</v>
      </c>
      <c r="G5" s="10">
        <v>590</v>
      </c>
      <c r="H5" s="10">
        <v>9750</v>
      </c>
      <c r="I5" s="10">
        <v>508</v>
      </c>
      <c r="J5" s="10">
        <v>1599</v>
      </c>
      <c r="K5" s="10">
        <v>64</v>
      </c>
      <c r="L5" s="2"/>
      <c r="M5" s="14"/>
      <c r="N5" s="14"/>
      <c r="O5" s="14"/>
      <c r="P5" s="14"/>
      <c r="Q5" s="14"/>
      <c r="R5" s="29"/>
      <c r="S5" s="29"/>
      <c r="T5" s="29"/>
      <c r="U5" s="29"/>
      <c r="X5" s="2"/>
      <c r="Z5" s="14"/>
      <c r="AA5" s="14"/>
      <c r="AB5" s="14"/>
      <c r="AC5" s="14"/>
      <c r="AD5" s="14"/>
      <c r="AE5" s="14"/>
      <c r="AF5" s="14"/>
      <c r="AG5" s="14"/>
      <c r="AH5" s="29"/>
      <c r="AI5" s="29"/>
      <c r="AJ5" s="29"/>
      <c r="AK5" s="29"/>
      <c r="AM5" s="14"/>
      <c r="AN5" s="14"/>
      <c r="AO5" s="14"/>
      <c r="AP5" s="29"/>
      <c r="AQ5" s="29"/>
      <c r="AR5" s="29"/>
      <c r="AS5" s="29"/>
      <c r="AT5" s="29"/>
      <c r="AU5" s="29"/>
      <c r="AV5" s="29"/>
      <c r="AW5" s="29"/>
      <c r="BF5" s="10"/>
      <c r="BG5" s="10"/>
      <c r="BH5" s="10"/>
      <c r="BI5" s="10"/>
    </row>
    <row r="6" spans="1:80" ht="15" customHeight="1" x14ac:dyDescent="0.3">
      <c r="A6" s="14" t="s">
        <v>322</v>
      </c>
      <c r="B6" s="14" t="s">
        <v>63</v>
      </c>
      <c r="C6" s="133"/>
      <c r="D6" s="10">
        <v>36960</v>
      </c>
      <c r="E6" s="10">
        <v>2046</v>
      </c>
      <c r="F6" s="10">
        <v>21832</v>
      </c>
      <c r="G6" s="10">
        <v>1228</v>
      </c>
      <c r="H6" s="10">
        <v>32500</v>
      </c>
      <c r="I6" s="10">
        <v>1695</v>
      </c>
      <c r="J6" s="10">
        <v>5362</v>
      </c>
      <c r="K6" s="10">
        <v>251</v>
      </c>
      <c r="L6" s="2"/>
      <c r="M6" s="14"/>
      <c r="N6" s="14"/>
      <c r="O6" s="14"/>
      <c r="P6" s="14"/>
      <c r="Q6" s="14"/>
      <c r="R6" s="29"/>
      <c r="S6" s="29"/>
      <c r="T6" s="29"/>
      <c r="U6" s="29"/>
      <c r="X6" s="2"/>
      <c r="Z6" s="14"/>
      <c r="AA6" s="14"/>
      <c r="AB6" s="14"/>
      <c r="AC6" s="14"/>
      <c r="AD6" s="14"/>
      <c r="AE6" s="14"/>
      <c r="AF6" s="14"/>
      <c r="AG6" s="14"/>
      <c r="AH6" s="29"/>
      <c r="AI6" s="29"/>
      <c r="AJ6" s="29"/>
      <c r="AK6" s="29"/>
      <c r="AM6" s="14"/>
      <c r="AN6" s="14"/>
      <c r="AO6" s="14"/>
      <c r="AP6" s="29"/>
      <c r="AQ6" s="29"/>
      <c r="AR6" s="29"/>
      <c r="AS6" s="29"/>
      <c r="AT6" s="29"/>
      <c r="AU6" s="29"/>
      <c r="AV6" s="29"/>
      <c r="AW6" s="29"/>
      <c r="AX6" s="14"/>
      <c r="AY6" s="35"/>
      <c r="AZ6" s="29"/>
      <c r="BA6" s="14"/>
      <c r="BB6" s="29"/>
      <c r="BC6" s="29"/>
      <c r="BD6" s="14"/>
      <c r="BE6" s="29"/>
      <c r="BF6" s="10"/>
      <c r="BG6" s="10"/>
      <c r="BH6" s="10"/>
      <c r="BI6" s="10"/>
      <c r="BL6" s="29"/>
      <c r="BM6" s="29"/>
      <c r="BN6" s="29"/>
      <c r="BO6" s="29"/>
      <c r="BP6" s="29"/>
      <c r="BQ6" s="37"/>
      <c r="BU6" s="29"/>
      <c r="BV6" s="29"/>
      <c r="BW6" s="29"/>
      <c r="BX6" s="29"/>
      <c r="BY6" s="29"/>
      <c r="BZ6" s="29"/>
      <c r="CA6" s="29"/>
      <c r="CB6" s="29"/>
    </row>
    <row r="7" spans="1:80" ht="15" customHeight="1" x14ac:dyDescent="0.3">
      <c r="A7" s="14" t="s">
        <v>220</v>
      </c>
      <c r="B7" s="14" t="s">
        <v>63</v>
      </c>
      <c r="C7" s="133"/>
      <c r="D7" s="10">
        <v>18060</v>
      </c>
      <c r="E7" s="10">
        <v>1962</v>
      </c>
      <c r="F7" s="10"/>
      <c r="G7" s="10"/>
      <c r="H7" s="10"/>
      <c r="I7" s="10"/>
      <c r="J7" s="10">
        <v>4706</v>
      </c>
      <c r="K7" s="10">
        <v>328</v>
      </c>
      <c r="L7" s="2"/>
      <c r="M7" s="14"/>
      <c r="N7" s="14"/>
      <c r="O7" s="14"/>
      <c r="P7" s="14"/>
      <c r="Q7" s="14"/>
      <c r="R7" s="29"/>
      <c r="S7" s="29"/>
      <c r="T7" s="29"/>
      <c r="U7" s="29"/>
      <c r="X7" s="2"/>
      <c r="Z7" s="14"/>
      <c r="AA7" s="14"/>
      <c r="AB7" s="14"/>
      <c r="AC7" s="14"/>
      <c r="AD7" s="14"/>
      <c r="AE7" s="14"/>
      <c r="AF7" s="14"/>
      <c r="AG7" s="14"/>
      <c r="AH7" s="29"/>
      <c r="AI7" s="29"/>
      <c r="AJ7" s="29"/>
      <c r="AK7" s="29"/>
      <c r="AM7" s="14"/>
      <c r="AN7" s="14"/>
      <c r="AO7" s="14"/>
      <c r="AP7" s="29"/>
      <c r="AQ7" s="29"/>
      <c r="AR7" s="29"/>
      <c r="AS7" s="29"/>
      <c r="AT7" s="29"/>
      <c r="AU7" s="29"/>
      <c r="AV7" s="29"/>
      <c r="AW7" s="29"/>
      <c r="AX7" s="14"/>
      <c r="AY7" s="29"/>
      <c r="AZ7" s="29"/>
      <c r="BA7" s="14"/>
      <c r="BB7" s="29"/>
      <c r="BC7" s="29"/>
      <c r="BD7" s="14"/>
      <c r="BE7" s="29"/>
      <c r="BF7" s="10"/>
      <c r="BG7" s="10"/>
      <c r="BH7" s="10"/>
      <c r="BI7" s="10"/>
      <c r="BL7" s="29"/>
      <c r="BM7" s="29"/>
      <c r="BN7" s="29"/>
      <c r="BO7" s="29"/>
      <c r="BP7" s="29"/>
      <c r="BQ7" s="37"/>
      <c r="BU7" s="29"/>
      <c r="BV7" s="29"/>
      <c r="BW7" s="29"/>
      <c r="BX7" s="29"/>
      <c r="BY7" s="29"/>
      <c r="BZ7" s="29"/>
      <c r="CA7" s="29"/>
      <c r="CB7" s="29"/>
    </row>
    <row r="8" spans="1:80" ht="15" customHeight="1" x14ac:dyDescent="0.3">
      <c r="A8" s="14" t="s">
        <v>323</v>
      </c>
      <c r="B8" s="14" t="s">
        <v>63</v>
      </c>
      <c r="C8" s="133"/>
      <c r="D8" s="10">
        <v>84840</v>
      </c>
      <c r="E8" s="10">
        <v>5377</v>
      </c>
      <c r="F8" s="10">
        <v>73125</v>
      </c>
      <c r="G8" s="10">
        <v>5454</v>
      </c>
      <c r="H8" s="10">
        <v>117000</v>
      </c>
      <c r="I8" s="10">
        <v>7118</v>
      </c>
      <c r="J8" s="10">
        <v>32077</v>
      </c>
      <c r="K8" s="10">
        <v>1632</v>
      </c>
      <c r="L8" s="2"/>
      <c r="M8" s="14"/>
      <c r="N8" s="14"/>
      <c r="O8" s="14"/>
      <c r="P8" s="14"/>
      <c r="Q8" s="14"/>
      <c r="R8" s="29"/>
      <c r="S8" s="29"/>
      <c r="T8" s="29"/>
      <c r="U8" s="29"/>
      <c r="X8" s="2"/>
      <c r="Z8" s="14"/>
      <c r="AA8" s="14"/>
      <c r="AB8" s="14"/>
      <c r="AC8" s="14"/>
      <c r="AD8" s="14"/>
      <c r="AE8" s="14"/>
      <c r="AF8" s="14"/>
      <c r="AG8" s="14"/>
      <c r="AH8" s="29"/>
      <c r="AI8" s="29"/>
      <c r="AJ8" s="29"/>
      <c r="AK8" s="29"/>
      <c r="AM8" s="14"/>
      <c r="AN8" s="14"/>
      <c r="AO8" s="14"/>
      <c r="AP8" s="29"/>
      <c r="AQ8" s="29"/>
      <c r="AR8" s="29"/>
      <c r="AS8" s="29"/>
      <c r="AT8" s="29"/>
      <c r="AU8" s="29"/>
      <c r="AV8" s="29"/>
      <c r="AW8" s="29"/>
      <c r="AX8" s="14"/>
      <c r="AY8" s="29"/>
      <c r="AZ8" s="29"/>
      <c r="BA8" s="14"/>
      <c r="BB8" s="29"/>
      <c r="BC8" s="29"/>
      <c r="BD8" s="14"/>
      <c r="BE8" s="29"/>
      <c r="BF8" s="10"/>
      <c r="BG8" s="10"/>
      <c r="BH8" s="10"/>
      <c r="BI8" s="10"/>
      <c r="BL8" s="29"/>
      <c r="BM8" s="29"/>
      <c r="BN8" s="29"/>
      <c r="BO8" s="29"/>
      <c r="BP8" s="29"/>
      <c r="BQ8" s="37"/>
      <c r="BU8" s="29"/>
      <c r="BV8" s="29"/>
      <c r="BW8" s="29"/>
      <c r="BX8" s="29"/>
      <c r="BY8" s="29"/>
      <c r="BZ8" s="29"/>
      <c r="CA8" s="29"/>
      <c r="CB8" s="29"/>
    </row>
    <row r="9" spans="1:80" ht="15" x14ac:dyDescent="0.3">
      <c r="A9" s="14" t="s">
        <v>36</v>
      </c>
      <c r="B9" s="14" t="s">
        <v>63</v>
      </c>
      <c r="C9" s="133"/>
      <c r="D9" s="10"/>
      <c r="E9" s="10"/>
      <c r="F9" s="10">
        <v>1300</v>
      </c>
      <c r="G9" s="10">
        <v>109</v>
      </c>
      <c r="H9" s="10">
        <v>11700</v>
      </c>
      <c r="I9" s="10">
        <v>102</v>
      </c>
      <c r="J9" s="10">
        <v>323</v>
      </c>
      <c r="K9" s="10">
        <v>30</v>
      </c>
      <c r="L9" s="2"/>
      <c r="M9" s="14"/>
      <c r="N9" s="14"/>
      <c r="O9" s="14"/>
      <c r="P9" s="14"/>
      <c r="Q9" s="14"/>
      <c r="R9" s="29"/>
      <c r="S9" s="29"/>
      <c r="T9" s="29"/>
      <c r="U9" s="29"/>
      <c r="X9" s="2"/>
      <c r="Z9" s="14"/>
      <c r="AA9" s="14"/>
      <c r="AB9" s="14"/>
      <c r="AC9" s="14"/>
      <c r="AD9" s="14"/>
      <c r="AE9" s="14"/>
      <c r="AF9" s="14"/>
      <c r="AG9" s="14"/>
      <c r="AH9" s="29"/>
      <c r="AI9" s="29"/>
      <c r="AJ9" s="29"/>
      <c r="AK9" s="29"/>
      <c r="AM9" s="14"/>
      <c r="AN9" s="14"/>
      <c r="AO9" s="14"/>
      <c r="AP9" s="29"/>
      <c r="AQ9" s="29"/>
      <c r="AR9" s="29"/>
      <c r="AS9" s="29"/>
      <c r="AT9" s="29"/>
      <c r="AU9" s="29"/>
      <c r="AV9" s="29"/>
      <c r="AW9" s="29"/>
      <c r="AX9" s="14"/>
      <c r="AY9" s="29"/>
      <c r="AZ9" s="29"/>
      <c r="BA9" s="14"/>
      <c r="BB9" s="29"/>
      <c r="BC9" s="29"/>
      <c r="BD9" s="14"/>
      <c r="BE9" s="29"/>
      <c r="BF9" s="10"/>
      <c r="BG9" s="10"/>
      <c r="BH9" s="10"/>
      <c r="BI9" s="10"/>
      <c r="BL9" s="29"/>
      <c r="BM9" s="29"/>
      <c r="BN9" s="29"/>
      <c r="BO9" s="29"/>
      <c r="BP9" s="29"/>
      <c r="BS9" s="38"/>
      <c r="BT9" s="1"/>
      <c r="BU9" s="29"/>
      <c r="BV9" s="29"/>
      <c r="BW9" s="29"/>
      <c r="BX9" s="29"/>
      <c r="BY9" s="29"/>
      <c r="BZ9" s="29"/>
      <c r="CA9" s="29"/>
      <c r="CB9" s="29"/>
    </row>
    <row r="10" spans="1:80" ht="15" x14ac:dyDescent="0.3">
      <c r="A10" s="14" t="s">
        <v>221</v>
      </c>
      <c r="B10" s="14" t="s">
        <v>63</v>
      </c>
      <c r="C10" s="133"/>
      <c r="D10" s="10">
        <v>420</v>
      </c>
      <c r="E10" s="10">
        <v>34</v>
      </c>
      <c r="F10" s="10">
        <v>19500</v>
      </c>
      <c r="G10" s="10">
        <v>545</v>
      </c>
      <c r="H10" s="10">
        <v>7800</v>
      </c>
      <c r="I10" s="10">
        <v>244</v>
      </c>
      <c r="J10" s="10"/>
      <c r="K10" s="10"/>
      <c r="L10" s="2"/>
      <c r="M10" s="14"/>
      <c r="N10" s="14"/>
      <c r="O10" s="14"/>
      <c r="P10" s="14"/>
      <c r="Q10" s="14"/>
      <c r="R10" s="29"/>
      <c r="S10" s="29"/>
      <c r="T10" s="29"/>
      <c r="U10" s="29"/>
      <c r="X10" s="2"/>
      <c r="Z10" s="14"/>
      <c r="AA10" s="14"/>
      <c r="AB10" s="14"/>
      <c r="AC10" s="14"/>
      <c r="AD10" s="14"/>
      <c r="AE10" s="14"/>
      <c r="AF10" s="14"/>
      <c r="AG10" s="14"/>
      <c r="AH10" s="29"/>
      <c r="AI10" s="29"/>
      <c r="AJ10" s="29"/>
      <c r="AK10" s="29"/>
      <c r="AM10" s="14"/>
      <c r="AN10" s="14"/>
      <c r="AO10" s="14"/>
      <c r="AP10" s="29"/>
      <c r="AQ10" s="29"/>
      <c r="AR10" s="29"/>
      <c r="AS10" s="29"/>
      <c r="AT10" s="29"/>
      <c r="AU10" s="29"/>
      <c r="AV10" s="29"/>
      <c r="AW10" s="29"/>
      <c r="AX10" s="14"/>
      <c r="AY10" s="29"/>
      <c r="AZ10" s="29"/>
      <c r="BA10" s="14"/>
      <c r="BB10" s="29"/>
      <c r="BC10" s="29"/>
      <c r="BD10" s="14"/>
      <c r="BE10" s="29"/>
      <c r="BF10" s="10"/>
      <c r="BG10" s="10"/>
      <c r="BH10" s="10"/>
      <c r="BI10" s="10"/>
      <c r="BL10" s="29"/>
      <c r="BM10" s="29"/>
      <c r="BN10" s="29"/>
      <c r="BO10" s="29"/>
      <c r="BP10" s="29"/>
      <c r="BS10" s="38"/>
      <c r="BT10" s="1"/>
      <c r="BU10" s="29"/>
      <c r="BV10" s="29"/>
      <c r="BW10" s="29"/>
      <c r="BX10" s="29"/>
      <c r="BY10" s="29"/>
      <c r="BZ10" s="29"/>
      <c r="CA10" s="29"/>
      <c r="CB10" s="29"/>
    </row>
    <row r="11" spans="1:80" ht="15" x14ac:dyDescent="0.3">
      <c r="A11" s="14" t="s">
        <v>224</v>
      </c>
      <c r="B11" s="14" t="s">
        <v>63</v>
      </c>
      <c r="C11" s="133"/>
      <c r="D11" s="10"/>
      <c r="E11" s="10"/>
      <c r="F11" s="10">
        <v>3259</v>
      </c>
      <c r="G11" s="10">
        <v>272</v>
      </c>
      <c r="H11" s="10">
        <v>7800</v>
      </c>
      <c r="I11" s="10">
        <v>610</v>
      </c>
      <c r="J11" s="10">
        <v>14391</v>
      </c>
      <c r="K11" s="10">
        <v>640</v>
      </c>
      <c r="L11" s="2"/>
      <c r="M11" s="14"/>
      <c r="N11" s="14"/>
      <c r="O11" s="14"/>
      <c r="P11" s="14"/>
      <c r="Q11" s="14"/>
      <c r="R11" s="29"/>
      <c r="S11" s="29"/>
      <c r="T11" s="29"/>
      <c r="U11" s="29"/>
      <c r="X11" s="2"/>
      <c r="Z11" s="14"/>
      <c r="AA11" s="14"/>
      <c r="AB11" s="14"/>
      <c r="AC11" s="14"/>
      <c r="AD11" s="14"/>
      <c r="AE11" s="14"/>
      <c r="AF11" s="14"/>
      <c r="AG11" s="14"/>
      <c r="AH11" s="29"/>
      <c r="AI11" s="29"/>
      <c r="AJ11" s="29"/>
      <c r="AK11" s="29"/>
      <c r="AM11" s="14"/>
      <c r="AN11" s="14"/>
      <c r="AO11" s="14"/>
      <c r="AP11" s="29"/>
      <c r="AQ11" s="29"/>
      <c r="AR11" s="29"/>
      <c r="AS11" s="29"/>
      <c r="AT11" s="29"/>
      <c r="AU11" s="29"/>
      <c r="AV11" s="29"/>
      <c r="AW11" s="29"/>
      <c r="AX11" s="14"/>
      <c r="AY11" s="29"/>
      <c r="AZ11" s="29"/>
      <c r="BA11" s="14"/>
      <c r="BB11" s="29"/>
      <c r="BC11" s="29"/>
      <c r="BD11" s="14"/>
      <c r="BE11" s="29"/>
      <c r="BF11" s="10"/>
      <c r="BG11" s="10"/>
      <c r="BH11" s="10"/>
      <c r="BI11" s="10"/>
      <c r="BL11" s="29"/>
      <c r="BM11" s="29"/>
      <c r="BN11" s="29"/>
      <c r="BO11" s="29"/>
      <c r="BP11" s="29"/>
      <c r="BQ11" s="37"/>
      <c r="BU11" s="29"/>
      <c r="BV11" s="29"/>
      <c r="BW11" s="29"/>
      <c r="BX11" s="29"/>
      <c r="BY11" s="29"/>
      <c r="BZ11" s="29"/>
      <c r="CA11" s="29"/>
      <c r="CB11" s="29"/>
    </row>
    <row r="12" spans="1:80" ht="15" x14ac:dyDescent="0.3">
      <c r="A12" s="14" t="s">
        <v>222</v>
      </c>
      <c r="B12" s="14" t="s">
        <v>63</v>
      </c>
      <c r="C12" s="133"/>
      <c r="D12" s="10">
        <v>48720</v>
      </c>
      <c r="E12" s="10">
        <v>2715</v>
      </c>
      <c r="F12" s="10">
        <v>16250</v>
      </c>
      <c r="G12" s="10">
        <v>1818</v>
      </c>
      <c r="H12" s="10">
        <v>79852</v>
      </c>
      <c r="I12" s="10">
        <v>8352</v>
      </c>
      <c r="J12" s="10">
        <v>7273</v>
      </c>
      <c r="K12" s="10">
        <v>526</v>
      </c>
      <c r="L12" s="2"/>
      <c r="M12" s="14"/>
      <c r="N12" s="14"/>
      <c r="O12" s="14"/>
      <c r="P12" s="14"/>
      <c r="Q12" s="14"/>
      <c r="R12" s="29"/>
      <c r="S12" s="29"/>
      <c r="T12" s="29"/>
      <c r="U12" s="29"/>
      <c r="X12" s="2"/>
      <c r="Z12" s="14"/>
      <c r="AA12" s="14"/>
      <c r="AB12" s="14"/>
      <c r="AC12" s="14"/>
      <c r="AD12" s="14"/>
      <c r="AE12" s="14"/>
      <c r="AF12" s="14"/>
      <c r="AG12" s="14"/>
      <c r="AH12" s="29"/>
      <c r="AI12" s="29"/>
      <c r="AJ12" s="29"/>
      <c r="AK12" s="29"/>
      <c r="AM12" s="14"/>
      <c r="AN12" s="14"/>
      <c r="AO12" s="14"/>
      <c r="AP12" s="29"/>
      <c r="AQ12" s="29"/>
      <c r="AR12" s="29"/>
      <c r="AS12" s="29"/>
      <c r="AT12" s="29"/>
      <c r="AU12" s="29"/>
      <c r="AV12" s="29"/>
      <c r="AW12" s="29"/>
      <c r="AX12" s="14"/>
      <c r="AY12" s="29"/>
      <c r="AZ12" s="29"/>
      <c r="BA12" s="14"/>
      <c r="BB12" s="29"/>
      <c r="BC12" s="29"/>
      <c r="BD12" s="14"/>
      <c r="BE12" s="29"/>
      <c r="BF12" s="10"/>
      <c r="BG12" s="10"/>
      <c r="BH12" s="10"/>
      <c r="BI12" s="10"/>
      <c r="BL12" s="29"/>
      <c r="BM12" s="29"/>
      <c r="BN12" s="29"/>
      <c r="BO12" s="29"/>
      <c r="BP12" s="29"/>
      <c r="BQ12" s="38"/>
      <c r="BR12" s="1"/>
      <c r="BS12" s="1"/>
      <c r="BT12" s="1"/>
      <c r="BU12" s="29"/>
      <c r="BV12" s="29"/>
      <c r="BW12" s="29"/>
      <c r="BX12" s="29"/>
      <c r="BY12" s="29"/>
      <c r="BZ12" s="29"/>
      <c r="CA12" s="29"/>
      <c r="CB12" s="29"/>
    </row>
    <row r="13" spans="1:80" ht="15" customHeight="1" x14ac:dyDescent="0.3">
      <c r="A13" s="14" t="s">
        <v>74</v>
      </c>
      <c r="B13" s="14" t="s">
        <v>63</v>
      </c>
      <c r="C13" s="133"/>
      <c r="D13" s="10">
        <v>19740</v>
      </c>
      <c r="E13" s="10">
        <v>1396</v>
      </c>
      <c r="F13" s="10">
        <v>34760</v>
      </c>
      <c r="G13" s="10">
        <v>1910</v>
      </c>
      <c r="H13" s="10">
        <v>1178872</v>
      </c>
      <c r="I13" s="10">
        <v>5211</v>
      </c>
      <c r="J13" s="10">
        <v>14950</v>
      </c>
      <c r="K13" s="10">
        <v>578</v>
      </c>
      <c r="L13" s="2"/>
      <c r="M13" s="14"/>
      <c r="N13" s="14"/>
      <c r="O13" s="14"/>
      <c r="P13" s="14"/>
      <c r="Q13" s="14"/>
      <c r="R13" s="29"/>
      <c r="S13" s="29"/>
      <c r="T13" s="29"/>
      <c r="U13" s="29"/>
      <c r="X13" s="2"/>
      <c r="Z13" s="14"/>
      <c r="AA13" s="14"/>
      <c r="AB13" s="14"/>
      <c r="AC13" s="14"/>
      <c r="AD13" s="14"/>
      <c r="AE13" s="14"/>
      <c r="AF13" s="14"/>
      <c r="AG13" s="14"/>
      <c r="AH13" s="29"/>
      <c r="AI13" s="29"/>
      <c r="AJ13" s="29"/>
      <c r="AK13" s="29"/>
      <c r="AM13" s="14"/>
      <c r="AN13" s="14"/>
      <c r="AO13" s="14"/>
      <c r="AP13" s="29"/>
      <c r="AQ13" s="29"/>
      <c r="AR13" s="29"/>
      <c r="AS13" s="29"/>
      <c r="AT13" s="29"/>
      <c r="AU13" s="29"/>
      <c r="AV13" s="29"/>
      <c r="AW13" s="29"/>
      <c r="AX13" s="14"/>
      <c r="AY13" s="29"/>
      <c r="AZ13" s="29"/>
      <c r="BA13" s="14"/>
      <c r="BB13" s="29"/>
      <c r="BC13" s="29"/>
      <c r="BD13" s="14"/>
      <c r="BE13" s="29"/>
      <c r="BF13" s="10"/>
      <c r="BG13" s="10"/>
      <c r="BH13" s="10"/>
      <c r="BI13" s="10"/>
      <c r="BL13" s="29"/>
      <c r="BM13" s="29"/>
      <c r="BN13" s="29"/>
      <c r="BO13" s="29"/>
      <c r="BP13" s="29"/>
      <c r="BQ13" s="39"/>
      <c r="BR13" s="1"/>
      <c r="BU13" s="29"/>
      <c r="BV13" s="29"/>
      <c r="BW13" s="29"/>
      <c r="BX13" s="29"/>
      <c r="BY13" s="29"/>
      <c r="BZ13" s="29"/>
      <c r="CA13" s="29"/>
      <c r="CB13" s="29"/>
    </row>
    <row r="14" spans="1:80" ht="15" customHeight="1" x14ac:dyDescent="0.3">
      <c r="A14" s="14" t="s">
        <v>225</v>
      </c>
      <c r="B14" s="14" t="s">
        <v>63</v>
      </c>
      <c r="C14" s="133"/>
      <c r="D14" s="10">
        <v>679140</v>
      </c>
      <c r="E14" s="10">
        <v>27701</v>
      </c>
      <c r="F14" s="10">
        <v>520000</v>
      </c>
      <c r="G14" s="10">
        <v>23636</v>
      </c>
      <c r="H14" s="10">
        <v>478003</v>
      </c>
      <c r="I14" s="10">
        <v>30948</v>
      </c>
      <c r="J14" s="10">
        <v>60300</v>
      </c>
      <c r="K14" s="10">
        <v>4502</v>
      </c>
      <c r="L14" s="2"/>
      <c r="M14" s="14"/>
      <c r="N14" s="14"/>
      <c r="O14" s="14"/>
      <c r="P14" s="14"/>
      <c r="Q14" s="14"/>
      <c r="R14" s="29"/>
      <c r="S14" s="29"/>
      <c r="T14" s="29"/>
      <c r="U14" s="29"/>
      <c r="X14" s="2"/>
      <c r="Z14" s="14"/>
      <c r="AA14" s="14"/>
      <c r="AB14" s="14"/>
      <c r="AC14" s="14"/>
      <c r="AD14" s="14"/>
      <c r="AE14" s="14"/>
      <c r="AF14" s="14"/>
      <c r="AG14" s="14"/>
      <c r="AH14" s="29"/>
      <c r="AI14" s="29"/>
      <c r="AJ14" s="29"/>
      <c r="AK14" s="29"/>
      <c r="AM14" s="14"/>
      <c r="AN14" s="14"/>
      <c r="AO14" s="14"/>
      <c r="AP14" s="29"/>
      <c r="AQ14" s="29"/>
      <c r="AR14" s="29"/>
      <c r="AS14" s="29"/>
      <c r="AT14" s="29"/>
      <c r="AU14" s="29"/>
      <c r="AV14" s="29"/>
      <c r="AW14" s="29"/>
      <c r="AX14" s="14"/>
      <c r="AY14" s="29"/>
      <c r="AZ14" s="29"/>
      <c r="BA14" s="14"/>
      <c r="BB14" s="29"/>
      <c r="BC14" s="29"/>
      <c r="BD14" s="14"/>
      <c r="BE14" s="29"/>
      <c r="BF14" s="10"/>
      <c r="BG14" s="10"/>
      <c r="BH14" s="10"/>
      <c r="BI14" s="10"/>
      <c r="BL14" s="29"/>
      <c r="BM14" s="29"/>
      <c r="BN14" s="29"/>
      <c r="BO14" s="29"/>
      <c r="BP14" s="29"/>
      <c r="BS14" s="38"/>
      <c r="BU14" s="29"/>
      <c r="BV14" s="29"/>
      <c r="BW14" s="29"/>
      <c r="BX14" s="29"/>
      <c r="BY14" s="29"/>
      <c r="BZ14" s="29"/>
      <c r="CA14" s="29"/>
      <c r="CB14" s="29"/>
    </row>
    <row r="15" spans="1:80" ht="15" customHeight="1" x14ac:dyDescent="0.3">
      <c r="A15" s="14" t="s">
        <v>226</v>
      </c>
      <c r="B15" s="14" t="s">
        <v>63</v>
      </c>
      <c r="C15" s="133"/>
      <c r="D15" s="10">
        <v>522060</v>
      </c>
      <c r="E15" s="10">
        <v>27095</v>
      </c>
      <c r="F15" s="10">
        <v>690000</v>
      </c>
      <c r="G15" s="10">
        <v>21818</v>
      </c>
      <c r="H15" s="10">
        <v>188500</v>
      </c>
      <c r="I15" s="10">
        <v>12203</v>
      </c>
      <c r="J15" s="10">
        <v>30582</v>
      </c>
      <c r="K15" s="10">
        <v>1861</v>
      </c>
      <c r="L15" s="2"/>
      <c r="M15" s="14"/>
      <c r="N15" s="14"/>
      <c r="O15" s="14"/>
      <c r="P15" s="14"/>
      <c r="Q15" s="14"/>
      <c r="R15" s="29"/>
      <c r="S15" s="29"/>
      <c r="T15" s="29"/>
      <c r="U15" s="29"/>
      <c r="X15" s="2"/>
      <c r="Z15" s="14"/>
      <c r="AA15" s="14"/>
      <c r="AB15" s="14"/>
      <c r="AC15" s="14"/>
      <c r="AD15" s="14"/>
      <c r="AE15" s="14"/>
      <c r="AF15" s="14"/>
      <c r="AG15" s="14"/>
      <c r="AH15" s="29"/>
      <c r="AI15" s="29"/>
      <c r="AJ15" s="29"/>
      <c r="AK15" s="29"/>
      <c r="AM15" s="14"/>
      <c r="AN15" s="14"/>
      <c r="AO15" s="14"/>
      <c r="AP15" s="29"/>
      <c r="AQ15" s="29"/>
      <c r="AR15" s="29"/>
      <c r="AS15" s="29"/>
      <c r="AT15" s="29"/>
      <c r="AU15" s="29"/>
      <c r="AV15" s="29"/>
      <c r="AW15" s="29"/>
      <c r="AX15" s="14"/>
      <c r="AY15" s="29"/>
      <c r="AZ15" s="29"/>
      <c r="BA15" s="14"/>
      <c r="BB15" s="29"/>
      <c r="BC15" s="29"/>
      <c r="BD15" s="14"/>
      <c r="BE15" s="29"/>
      <c r="BF15" s="10"/>
      <c r="BG15" s="10"/>
      <c r="BH15" s="10"/>
      <c r="BI15" s="10"/>
      <c r="BL15" s="29"/>
      <c r="BM15" s="29"/>
      <c r="BN15" s="29"/>
      <c r="BO15" s="29"/>
      <c r="BP15" s="29"/>
      <c r="BQ15" s="39"/>
      <c r="BR15" s="1"/>
      <c r="BS15" s="1"/>
      <c r="BU15" s="29"/>
      <c r="BV15" s="29"/>
      <c r="BW15" s="29"/>
      <c r="BX15" s="29"/>
      <c r="BY15" s="29"/>
      <c r="BZ15" s="29"/>
      <c r="CA15" s="29"/>
      <c r="CB15" s="29"/>
    </row>
    <row r="16" spans="1:80" ht="15" customHeight="1" x14ac:dyDescent="0.3">
      <c r="A16" s="14" t="s">
        <v>223</v>
      </c>
      <c r="B16" s="14" t="s">
        <v>63</v>
      </c>
      <c r="C16" s="133"/>
      <c r="D16" s="10"/>
      <c r="E16" s="10"/>
      <c r="F16" s="10">
        <v>103025</v>
      </c>
      <c r="G16" s="10">
        <v>9059</v>
      </c>
      <c r="H16" s="10">
        <v>187246</v>
      </c>
      <c r="I16" s="10">
        <v>15650</v>
      </c>
      <c r="J16" s="10">
        <v>138222</v>
      </c>
      <c r="K16" s="10">
        <v>12919</v>
      </c>
      <c r="L16" s="2"/>
      <c r="M16" s="14"/>
      <c r="N16" s="14"/>
      <c r="O16" s="14"/>
      <c r="P16" s="14"/>
      <c r="Q16" s="14"/>
      <c r="R16" s="29"/>
      <c r="S16" s="29"/>
      <c r="T16" s="29"/>
      <c r="U16" s="29"/>
      <c r="X16" s="2"/>
      <c r="Z16" s="14"/>
      <c r="AA16" s="14"/>
      <c r="AB16" s="14"/>
      <c r="AC16" s="14"/>
      <c r="AD16" s="14"/>
      <c r="AE16" s="14"/>
      <c r="AF16" s="14"/>
      <c r="AG16" s="14"/>
      <c r="AH16" s="29"/>
      <c r="AI16" s="29"/>
      <c r="AJ16" s="29"/>
      <c r="AK16" s="29"/>
      <c r="AM16" s="14"/>
      <c r="AN16" s="14"/>
      <c r="AO16" s="14"/>
      <c r="AP16" s="29"/>
      <c r="AQ16" s="29"/>
      <c r="AR16" s="29"/>
      <c r="AS16" s="29"/>
      <c r="AT16" s="29"/>
      <c r="AU16" s="29"/>
      <c r="AV16" s="29"/>
      <c r="AW16" s="29"/>
      <c r="AX16" s="14"/>
      <c r="AY16" s="29"/>
      <c r="AZ16" s="29"/>
      <c r="BA16" s="14"/>
      <c r="BB16" s="29"/>
      <c r="BC16" s="29"/>
      <c r="BD16" s="14"/>
      <c r="BE16" s="29"/>
      <c r="BF16" s="10"/>
      <c r="BG16" s="10"/>
      <c r="BH16" s="10"/>
      <c r="BI16" s="10"/>
      <c r="BL16" s="29"/>
      <c r="BM16" s="29"/>
      <c r="BN16" s="29"/>
      <c r="BO16" s="29"/>
      <c r="BP16" s="29"/>
      <c r="BQ16" s="39"/>
      <c r="BR16" s="1"/>
      <c r="BS16" s="1"/>
      <c r="BU16" s="29"/>
      <c r="BV16" s="29"/>
      <c r="BW16" s="29"/>
      <c r="BX16" s="29"/>
      <c r="BY16" s="29"/>
      <c r="BZ16" s="29"/>
      <c r="CA16" s="29"/>
      <c r="CB16" s="29"/>
    </row>
    <row r="17" spans="1:86" ht="15" customHeight="1" x14ac:dyDescent="0.3">
      <c r="A17" s="14" t="s">
        <v>230</v>
      </c>
      <c r="B17" s="14" t="s">
        <v>63</v>
      </c>
      <c r="C17" s="134" t="s">
        <v>229</v>
      </c>
      <c r="D17" s="10"/>
      <c r="E17" s="10"/>
      <c r="F17" s="10">
        <v>162000</v>
      </c>
      <c r="G17" s="10">
        <v>9000</v>
      </c>
      <c r="H17" s="10">
        <v>29250</v>
      </c>
      <c r="I17" s="10">
        <v>2542</v>
      </c>
      <c r="J17" s="10">
        <v>22700</v>
      </c>
      <c r="K17" s="10">
        <v>1757</v>
      </c>
      <c r="L17" s="14"/>
      <c r="M17" s="14"/>
      <c r="N17" s="14"/>
      <c r="O17" s="14"/>
      <c r="P17" s="14"/>
      <c r="Q17" s="14"/>
      <c r="R17" s="29"/>
      <c r="S17" s="29"/>
      <c r="T17" s="29"/>
      <c r="U17" s="29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29"/>
      <c r="AI17" s="29"/>
      <c r="AJ17" s="29"/>
      <c r="AK17" s="29"/>
      <c r="AM17" s="14"/>
      <c r="AN17" s="14"/>
      <c r="AO17" s="14"/>
      <c r="AP17" s="29"/>
      <c r="AQ17" s="29"/>
      <c r="AR17" s="29"/>
      <c r="AS17" s="29"/>
      <c r="AT17" s="29"/>
      <c r="AU17" s="29"/>
      <c r="AV17" s="29"/>
      <c r="AW17" s="29"/>
      <c r="AX17" s="14"/>
      <c r="AY17" s="29"/>
      <c r="AZ17" s="29"/>
      <c r="BA17" s="14"/>
      <c r="BB17" s="29"/>
      <c r="BC17" s="29"/>
      <c r="BD17" s="14"/>
      <c r="BE17" s="29"/>
      <c r="BF17" s="10"/>
      <c r="BG17" s="10"/>
      <c r="BH17" s="10"/>
      <c r="BI17" s="10"/>
      <c r="BL17" s="29"/>
      <c r="BM17" s="29"/>
      <c r="BN17" s="29"/>
      <c r="BO17" s="29"/>
      <c r="BP17" s="29"/>
      <c r="BQ17" s="39"/>
      <c r="BR17" s="1"/>
      <c r="BS17" s="1"/>
      <c r="BU17" s="29"/>
      <c r="BV17" s="29"/>
      <c r="BW17" s="29"/>
      <c r="BX17" s="29"/>
      <c r="BY17" s="29"/>
      <c r="BZ17" s="29"/>
      <c r="CA17" s="29"/>
      <c r="CB17" s="29"/>
    </row>
    <row r="18" spans="1:86" ht="15" customHeight="1" x14ac:dyDescent="0.3">
      <c r="A18" s="14" t="s">
        <v>231</v>
      </c>
      <c r="B18" s="14" t="s">
        <v>63</v>
      </c>
      <c r="C18" s="134"/>
      <c r="D18" s="10"/>
      <c r="E18" s="10"/>
      <c r="F18" s="10">
        <v>15000</v>
      </c>
      <c r="G18" s="10">
        <v>5000</v>
      </c>
      <c r="H18" s="10">
        <v>9750</v>
      </c>
      <c r="I18" s="10">
        <v>6356</v>
      </c>
      <c r="J18" s="10">
        <v>3250</v>
      </c>
      <c r="K18" s="10">
        <v>1674</v>
      </c>
      <c r="L18" s="14"/>
      <c r="M18" s="14"/>
      <c r="N18" s="14"/>
      <c r="O18" s="14"/>
      <c r="P18" s="14"/>
      <c r="Q18" s="14"/>
      <c r="R18" s="29"/>
      <c r="S18" s="29"/>
      <c r="T18" s="29"/>
      <c r="U18" s="29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29"/>
      <c r="AI18" s="29"/>
      <c r="AJ18" s="29"/>
      <c r="AK18" s="29"/>
      <c r="AM18" s="14"/>
      <c r="AN18" s="14"/>
      <c r="AO18" s="14"/>
      <c r="AP18" s="29"/>
      <c r="AQ18" s="29"/>
      <c r="AR18" s="29"/>
      <c r="AS18" s="29"/>
      <c r="AT18" s="29"/>
      <c r="AU18" s="29"/>
      <c r="AV18" s="29"/>
      <c r="AW18" s="29"/>
      <c r="AX18" s="14"/>
      <c r="AY18" s="29"/>
      <c r="AZ18" s="29"/>
      <c r="BA18" s="14"/>
      <c r="BB18" s="29"/>
      <c r="BC18" s="29"/>
      <c r="BD18" s="14"/>
      <c r="BE18" s="29"/>
      <c r="BF18" s="10"/>
      <c r="BG18" s="10"/>
      <c r="BH18" s="10"/>
      <c r="BI18" s="10"/>
      <c r="BL18" s="29"/>
      <c r="BM18" s="29"/>
      <c r="BN18" s="29"/>
      <c r="BO18" s="29"/>
      <c r="BP18" s="29"/>
      <c r="BQ18" s="39"/>
      <c r="BR18" s="1"/>
      <c r="BS18" s="1"/>
      <c r="BU18" s="29"/>
      <c r="BV18" s="29"/>
      <c r="BW18" s="29"/>
      <c r="BX18" s="29"/>
      <c r="BY18" s="29"/>
      <c r="BZ18" s="29"/>
      <c r="CA18" s="29"/>
      <c r="CB18" s="29"/>
    </row>
    <row r="19" spans="1:86" ht="15" customHeight="1" x14ac:dyDescent="0.3">
      <c r="A19" s="14" t="s">
        <v>232</v>
      </c>
      <c r="B19" s="14" t="s">
        <v>63</v>
      </c>
      <c r="C19" s="134"/>
      <c r="D19" s="10"/>
      <c r="E19" s="10"/>
      <c r="F19" s="10">
        <v>30000</v>
      </c>
      <c r="G19" s="10">
        <v>5000</v>
      </c>
      <c r="H19" s="10">
        <v>9750</v>
      </c>
      <c r="I19" s="10">
        <v>4237</v>
      </c>
      <c r="J19" s="10">
        <v>6500</v>
      </c>
      <c r="K19" s="10">
        <v>836</v>
      </c>
      <c r="L19" s="14"/>
      <c r="M19" s="14"/>
      <c r="N19" s="14"/>
      <c r="O19" s="14"/>
      <c r="P19" s="14"/>
      <c r="Q19" s="14"/>
      <c r="R19" s="29"/>
      <c r="S19" s="29"/>
      <c r="T19" s="29"/>
      <c r="U19" s="29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29"/>
      <c r="AI19" s="29"/>
      <c r="AJ19" s="29"/>
      <c r="AK19" s="29"/>
      <c r="AM19" s="14"/>
      <c r="AN19" s="14"/>
      <c r="AO19" s="14"/>
      <c r="AP19" s="29"/>
      <c r="AQ19" s="29"/>
      <c r="AR19" s="29"/>
      <c r="AS19" s="29"/>
      <c r="AT19" s="29"/>
      <c r="AU19" s="29"/>
      <c r="AV19" s="29"/>
      <c r="AW19" s="29"/>
      <c r="AX19" s="14"/>
      <c r="AY19" s="29"/>
      <c r="AZ19" s="29"/>
      <c r="BA19" s="14"/>
      <c r="BB19" s="29"/>
      <c r="BC19" s="29"/>
      <c r="BD19" s="14"/>
      <c r="BE19" s="29"/>
      <c r="BF19" s="10"/>
      <c r="BG19" s="10"/>
      <c r="BH19" s="10"/>
      <c r="BI19" s="10"/>
      <c r="BL19" s="29"/>
      <c r="BM19" s="29"/>
      <c r="BN19" s="29"/>
      <c r="BO19" s="29"/>
      <c r="BP19" s="29"/>
      <c r="BQ19" s="39"/>
      <c r="BR19" s="1"/>
      <c r="BS19" s="1"/>
      <c r="BU19" s="29"/>
      <c r="BV19" s="29"/>
      <c r="BW19" s="29"/>
      <c r="BX19" s="29"/>
      <c r="BY19" s="29"/>
      <c r="BZ19" s="29"/>
      <c r="CA19" s="29"/>
      <c r="CB19" s="29"/>
    </row>
    <row r="20" spans="1:86" ht="15" customHeight="1" x14ac:dyDescent="0.3">
      <c r="A20" s="14" t="s">
        <v>230</v>
      </c>
      <c r="B20" s="14" t="s">
        <v>63</v>
      </c>
      <c r="C20" s="134" t="s">
        <v>233</v>
      </c>
      <c r="D20" s="10"/>
      <c r="E20" s="10"/>
      <c r="F20" s="10">
        <v>150000</v>
      </c>
      <c r="G20" s="10">
        <v>8180</v>
      </c>
      <c r="H20" s="10">
        <v>48750</v>
      </c>
      <c r="I20" s="10">
        <v>2033</v>
      </c>
      <c r="J20" s="10">
        <v>19800</v>
      </c>
      <c r="K20" s="10">
        <v>2008</v>
      </c>
      <c r="L20" s="14"/>
      <c r="M20" s="14"/>
      <c r="N20" s="14"/>
      <c r="O20" s="14"/>
      <c r="P20" s="14"/>
      <c r="Q20" s="14"/>
      <c r="R20" s="29"/>
      <c r="S20" s="29"/>
      <c r="T20" s="29"/>
      <c r="U20" s="29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29"/>
      <c r="AI20" s="29"/>
      <c r="AJ20" s="29"/>
      <c r="AK20" s="29"/>
      <c r="AM20" s="14"/>
      <c r="AN20" s="14"/>
      <c r="AO20" s="14"/>
      <c r="AP20" s="29"/>
      <c r="AQ20" s="29"/>
      <c r="AR20" s="29"/>
      <c r="AS20" s="29"/>
      <c r="AT20" s="29"/>
      <c r="AU20" s="29"/>
      <c r="AV20" s="29"/>
      <c r="AW20" s="29"/>
      <c r="AX20" s="14"/>
      <c r="AY20" s="29"/>
      <c r="AZ20" s="29"/>
      <c r="BA20" s="14"/>
      <c r="BB20" s="29"/>
      <c r="BC20" s="29"/>
      <c r="BD20" s="14"/>
      <c r="BE20" s="29"/>
      <c r="BF20" s="10"/>
      <c r="BG20" s="10"/>
      <c r="BH20" s="10"/>
      <c r="BI20" s="10"/>
      <c r="BL20" s="29"/>
      <c r="BM20" s="29"/>
      <c r="BN20" s="29"/>
      <c r="BO20" s="29"/>
      <c r="BP20" s="29"/>
      <c r="BQ20" s="39"/>
      <c r="BR20" s="1"/>
      <c r="BS20" s="1"/>
      <c r="BU20" s="29"/>
      <c r="BV20" s="29"/>
      <c r="BW20" s="29"/>
      <c r="BX20" s="29"/>
      <c r="BY20" s="29"/>
      <c r="BZ20" s="29"/>
      <c r="CA20" s="29"/>
      <c r="CB20" s="29"/>
    </row>
    <row r="21" spans="1:86" ht="15" customHeight="1" x14ac:dyDescent="0.3">
      <c r="A21" s="14" t="s">
        <v>231</v>
      </c>
      <c r="B21" s="14" t="s">
        <v>63</v>
      </c>
      <c r="C21" s="134"/>
      <c r="D21" s="10"/>
      <c r="E21" s="10"/>
      <c r="F21" s="10">
        <v>12000</v>
      </c>
      <c r="G21" s="10">
        <v>4200</v>
      </c>
      <c r="H21" s="10">
        <v>28080</v>
      </c>
      <c r="I21" s="10">
        <v>12203</v>
      </c>
      <c r="J21" s="10">
        <v>32500</v>
      </c>
      <c r="K21" s="10">
        <v>16736</v>
      </c>
      <c r="L21" s="14"/>
      <c r="M21" s="14"/>
      <c r="N21" s="14"/>
      <c r="O21" s="14"/>
      <c r="P21" s="14"/>
      <c r="Q21" s="14"/>
      <c r="R21" s="29"/>
      <c r="S21" s="29"/>
      <c r="T21" s="29"/>
      <c r="U21" s="29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29"/>
      <c r="AI21" s="29"/>
      <c r="AJ21" s="29"/>
      <c r="AK21" s="29"/>
      <c r="AM21" s="14"/>
      <c r="AN21" s="14"/>
      <c r="AO21" s="14"/>
      <c r="AP21" s="29"/>
      <c r="AQ21" s="29"/>
      <c r="AR21" s="29"/>
      <c r="AS21" s="29"/>
      <c r="AT21" s="29"/>
      <c r="AU21" s="29"/>
      <c r="AV21" s="29"/>
      <c r="AW21" s="29"/>
      <c r="AX21" s="14"/>
      <c r="AY21" s="29"/>
      <c r="AZ21" s="29"/>
      <c r="BA21" s="14"/>
      <c r="BB21" s="29"/>
      <c r="BC21" s="29"/>
      <c r="BD21" s="14"/>
      <c r="BE21" s="29"/>
      <c r="BF21" s="10"/>
      <c r="BG21" s="10"/>
      <c r="BH21" s="10"/>
      <c r="BI21" s="10"/>
      <c r="BL21" s="29"/>
      <c r="BM21" s="29"/>
      <c r="BN21" s="29"/>
      <c r="BO21" s="29"/>
      <c r="BP21" s="29"/>
      <c r="BQ21" s="37"/>
      <c r="BU21" s="29"/>
      <c r="BV21" s="29"/>
      <c r="BW21" s="29"/>
      <c r="BX21" s="29"/>
      <c r="BY21" s="29"/>
      <c r="BZ21" s="29"/>
      <c r="CA21" s="29"/>
      <c r="CB21" s="29"/>
    </row>
    <row r="22" spans="1:86" ht="15" customHeight="1" x14ac:dyDescent="0.3">
      <c r="A22" s="14" t="s">
        <v>232</v>
      </c>
      <c r="B22" s="14" t="s">
        <v>63</v>
      </c>
      <c r="C22" s="134"/>
      <c r="D22" s="10"/>
      <c r="E22" s="10"/>
      <c r="F22" s="10">
        <v>40000</v>
      </c>
      <c r="G22" s="10">
        <v>8500</v>
      </c>
      <c r="H22" s="10">
        <v>30420</v>
      </c>
      <c r="I22" s="10">
        <v>2644</v>
      </c>
      <c r="J22" s="10">
        <v>8450</v>
      </c>
      <c r="K22" s="10">
        <v>1741</v>
      </c>
      <c r="L22" s="14"/>
      <c r="M22" s="14"/>
      <c r="N22" s="14"/>
      <c r="O22" s="14"/>
      <c r="P22" s="14"/>
      <c r="Q22" s="14"/>
      <c r="R22" s="29"/>
      <c r="S22" s="29"/>
      <c r="T22" s="29"/>
      <c r="U22" s="29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29"/>
      <c r="AI22" s="29"/>
      <c r="AJ22" s="29"/>
      <c r="AK22" s="29"/>
      <c r="AM22" s="14"/>
      <c r="AN22" s="14"/>
      <c r="AO22" s="14"/>
      <c r="AP22" s="29"/>
      <c r="AQ22" s="29"/>
      <c r="AR22" s="29"/>
      <c r="AS22" s="29"/>
      <c r="AT22" s="29"/>
      <c r="AU22" s="29"/>
      <c r="AV22" s="29"/>
      <c r="AW22" s="29"/>
      <c r="AX22" s="14"/>
      <c r="AY22" s="29"/>
      <c r="AZ22" s="29"/>
      <c r="BA22" s="14"/>
      <c r="BB22" s="29"/>
      <c r="BC22" s="29"/>
      <c r="BD22" s="14"/>
      <c r="BE22" s="29"/>
      <c r="BF22" s="10"/>
      <c r="BG22" s="10"/>
      <c r="BH22" s="10"/>
      <c r="BI22" s="10"/>
      <c r="BL22" s="29"/>
      <c r="BM22" s="29"/>
      <c r="BN22" s="29"/>
      <c r="BO22" s="29"/>
      <c r="BP22" s="29"/>
      <c r="BU22" s="29"/>
      <c r="BV22" s="29"/>
      <c r="BW22" s="29"/>
      <c r="BX22" s="29"/>
      <c r="BY22" s="29"/>
      <c r="BZ22" s="29"/>
      <c r="CA22" s="29"/>
      <c r="CB22" s="29"/>
    </row>
    <row r="23" spans="1:86" ht="15" customHeight="1" x14ac:dyDescent="0.3">
      <c r="A23" s="13" t="s">
        <v>4</v>
      </c>
      <c r="B23" s="2"/>
      <c r="C23" s="2"/>
      <c r="D23" s="10"/>
      <c r="E23" s="10">
        <f>108319</f>
        <v>108319</v>
      </c>
      <c r="G23" s="10">
        <f>80261+21780+20800</f>
        <v>122841</v>
      </c>
      <c r="H23" s="10"/>
      <c r="I23" s="10">
        <f>87910+14491+17770</f>
        <v>120171</v>
      </c>
      <c r="K23" s="14">
        <f>24739+6615+22935</f>
        <v>54289</v>
      </c>
      <c r="L23" s="2"/>
      <c r="M23" s="1"/>
      <c r="N23" s="2"/>
      <c r="O23" s="2"/>
      <c r="Q23" s="29"/>
      <c r="V23" s="29"/>
      <c r="W23" s="29"/>
      <c r="X23" s="29"/>
      <c r="Y23" s="29"/>
      <c r="AA23" s="29"/>
      <c r="AD23" s="14"/>
      <c r="AF23" s="18"/>
      <c r="AG23" s="40"/>
      <c r="AH23" s="29"/>
      <c r="AI23" s="29"/>
      <c r="AJ23" s="29"/>
      <c r="AK23" s="29"/>
      <c r="AM23" s="29"/>
      <c r="AO23" s="29"/>
      <c r="AP23"/>
      <c r="AQ23" s="29"/>
      <c r="AR23" s="29"/>
      <c r="AS23" s="29"/>
      <c r="AU23" s="29"/>
      <c r="AV23" s="29"/>
      <c r="AW23" s="29"/>
      <c r="AX23" s="1"/>
      <c r="AY23" s="1"/>
      <c r="AZ23" s="1"/>
      <c r="BA23" s="1"/>
      <c r="BC23" s="53"/>
      <c r="BE23" s="29"/>
      <c r="BF23" s="29"/>
      <c r="BG23" s="49"/>
      <c r="BI23" s="49"/>
      <c r="BJ23" s="26"/>
      <c r="BK23" s="29"/>
      <c r="BL23" s="29"/>
      <c r="BM23" s="29"/>
      <c r="BN23" s="29"/>
      <c r="BO23" s="29"/>
      <c r="BP23" s="29"/>
      <c r="BR23" s="29"/>
      <c r="BT23" s="29"/>
      <c r="BV23" s="29"/>
      <c r="BX23" s="29"/>
      <c r="BY23" s="10"/>
      <c r="BZ23" s="29"/>
      <c r="CA23" s="26"/>
      <c r="CB23" s="29"/>
      <c r="CG23" s="40"/>
      <c r="CH23" s="26"/>
    </row>
    <row r="24" spans="1:86" ht="15" x14ac:dyDescent="0.3">
      <c r="K24" s="41"/>
      <c r="L24" s="14"/>
      <c r="M24" s="2"/>
      <c r="N24" s="2"/>
      <c r="O24" s="40"/>
      <c r="Z24" s="10"/>
      <c r="AA24" s="10"/>
      <c r="AB24" s="10"/>
      <c r="AC24" s="40"/>
      <c r="AF24" s="40"/>
    </row>
    <row r="25" spans="1:86" ht="15" x14ac:dyDescent="0.3">
      <c r="K25" s="41"/>
      <c r="L25" s="14"/>
      <c r="M25" s="2"/>
      <c r="N25" s="2"/>
      <c r="O25" s="40"/>
      <c r="Z25" s="1"/>
      <c r="AA25" s="1"/>
      <c r="AC25" s="40"/>
    </row>
    <row r="26" spans="1:86" ht="15" x14ac:dyDescent="0.3">
      <c r="A26" s="23" t="s">
        <v>13</v>
      </c>
      <c r="B26" s="2"/>
      <c r="C26" s="2"/>
      <c r="K26" s="41"/>
      <c r="L26" s="2"/>
      <c r="M26" s="2"/>
      <c r="N26" s="2"/>
      <c r="O26" s="40"/>
      <c r="X26" s="2"/>
      <c r="AC26" s="40"/>
      <c r="AG26" s="2"/>
    </row>
    <row r="27" spans="1:86" ht="15" x14ac:dyDescent="0.3">
      <c r="A27" s="14" t="s">
        <v>31</v>
      </c>
      <c r="B27" s="2">
        <v>1</v>
      </c>
      <c r="C27" s="27" t="s">
        <v>30</v>
      </c>
      <c r="D27" s="41">
        <v>108</v>
      </c>
      <c r="E27" s="27" t="s">
        <v>17</v>
      </c>
      <c r="H27" s="31"/>
      <c r="K27" s="40"/>
      <c r="O27" s="2"/>
      <c r="X27" s="2"/>
      <c r="AG27" s="2"/>
    </row>
    <row r="28" spans="1:86" x14ac:dyDescent="0.3">
      <c r="A28" s="14" t="s">
        <v>31</v>
      </c>
      <c r="B28" s="2">
        <v>1</v>
      </c>
      <c r="C28" s="27" t="s">
        <v>32</v>
      </c>
      <c r="D28" s="41">
        <v>32.5</v>
      </c>
      <c r="E28" s="27" t="s">
        <v>17</v>
      </c>
      <c r="O28" s="2"/>
      <c r="X28" s="2"/>
      <c r="AG28" s="2"/>
    </row>
    <row r="33" spans="10:33" x14ac:dyDescent="0.3">
      <c r="J33" s="18"/>
      <c r="K33" s="18"/>
      <c r="N33" s="2"/>
      <c r="O33" s="2"/>
      <c r="V33" s="18"/>
      <c r="X33" s="2"/>
      <c r="AE33" s="18"/>
      <c r="AG33" s="2"/>
    </row>
  </sheetData>
  <mergeCells count="32">
    <mergeCell ref="BF2:BG2"/>
    <mergeCell ref="BH2:BI2"/>
    <mergeCell ref="C4:C16"/>
    <mergeCell ref="C17:C19"/>
    <mergeCell ref="C20:C22"/>
    <mergeCell ref="H2:I2"/>
    <mergeCell ref="F2:G2"/>
    <mergeCell ref="D2:E2"/>
    <mergeCell ref="AT2:AU2"/>
    <mergeCell ref="AV2:AW2"/>
    <mergeCell ref="AX2:AY2"/>
    <mergeCell ref="AZ2:BA2"/>
    <mergeCell ref="BB2:BC2"/>
    <mergeCell ref="BD2:BE2"/>
    <mergeCell ref="AH2:AI2"/>
    <mergeCell ref="AJ2:AK2"/>
    <mergeCell ref="AL2:AM2"/>
    <mergeCell ref="AN2:AO2"/>
    <mergeCell ref="AP2:AQ2"/>
    <mergeCell ref="AR2:AS2"/>
    <mergeCell ref="V2:W2"/>
    <mergeCell ref="X2:Y2"/>
    <mergeCell ref="Z2:AA2"/>
    <mergeCell ref="AB2:AC2"/>
    <mergeCell ref="AD2:AE2"/>
    <mergeCell ref="AF2:AG2"/>
    <mergeCell ref="T2:U2"/>
    <mergeCell ref="J2:K2"/>
    <mergeCell ref="L2:M2"/>
    <mergeCell ref="N2:O2"/>
    <mergeCell ref="P2:Q2"/>
    <mergeCell ref="R2:S2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8"/>
  <sheetViews>
    <sheetView zoomScale="70" zoomScaleNormal="70" workbookViewId="0">
      <pane xSplit="3" ySplit="3" topLeftCell="R4" activePane="bottomRight" state="frozen"/>
      <selection pane="topRight" activeCell="D1" sqref="D1"/>
      <selection pane="bottomLeft" activeCell="A4" sqref="A4"/>
      <selection pane="bottomRight" activeCell="U25" sqref="U25"/>
    </sheetView>
  </sheetViews>
  <sheetFormatPr defaultRowHeight="14.4" x14ac:dyDescent="0.3"/>
  <cols>
    <col min="1" max="1" width="35.33203125" style="4" customWidth="1"/>
    <col min="2" max="2" width="18.6640625" style="4" customWidth="1"/>
    <col min="3" max="3" width="9.6640625" style="18" customWidth="1"/>
    <col min="4" max="36" width="16.44140625" style="67" customWidth="1"/>
  </cols>
  <sheetData>
    <row r="1" spans="1:47" x14ac:dyDescent="0.3"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</row>
    <row r="2" spans="1:47" s="6" customFormat="1" ht="33.6" customHeight="1" x14ac:dyDescent="0.3">
      <c r="A2" s="15"/>
      <c r="B2" s="15"/>
      <c r="C2" s="62" t="s">
        <v>1</v>
      </c>
      <c r="D2" s="135" t="s">
        <v>325</v>
      </c>
      <c r="E2" s="135"/>
      <c r="F2" s="135"/>
      <c r="G2" s="135" t="s">
        <v>326</v>
      </c>
      <c r="H2" s="135"/>
      <c r="I2" s="135"/>
      <c r="J2" s="135" t="s">
        <v>327</v>
      </c>
      <c r="K2" s="135"/>
      <c r="L2" s="135"/>
      <c r="M2" s="135" t="s">
        <v>328</v>
      </c>
      <c r="N2" s="135"/>
      <c r="O2" s="135"/>
      <c r="P2" s="135" t="s">
        <v>340</v>
      </c>
      <c r="Q2" s="135"/>
      <c r="R2" s="135"/>
      <c r="S2" s="135" t="s">
        <v>329</v>
      </c>
      <c r="T2" s="135"/>
      <c r="U2" s="135"/>
      <c r="V2" s="135" t="s">
        <v>330</v>
      </c>
      <c r="W2" s="135"/>
      <c r="X2" s="135"/>
      <c r="Y2" s="135" t="s">
        <v>331</v>
      </c>
      <c r="Z2" s="135"/>
      <c r="AA2" s="135"/>
      <c r="AB2" s="135" t="s">
        <v>332</v>
      </c>
      <c r="AC2" s="135"/>
      <c r="AD2" s="135"/>
      <c r="AE2" s="135" t="s">
        <v>333</v>
      </c>
      <c r="AF2" s="135"/>
      <c r="AG2" s="135"/>
      <c r="AH2" s="135" t="s">
        <v>334</v>
      </c>
      <c r="AI2" s="135"/>
      <c r="AJ2" s="135"/>
    </row>
    <row r="3" spans="1:47" s="2" customFormat="1" ht="15.6" x14ac:dyDescent="0.3">
      <c r="A3" s="16" t="s">
        <v>0</v>
      </c>
      <c r="B3" s="16"/>
      <c r="C3" s="62"/>
      <c r="D3" s="69" t="s">
        <v>2</v>
      </c>
      <c r="E3" s="69" t="s">
        <v>7</v>
      </c>
      <c r="F3" s="69" t="s">
        <v>8</v>
      </c>
      <c r="G3" s="69" t="s">
        <v>2</v>
      </c>
      <c r="H3" s="69" t="s">
        <v>7</v>
      </c>
      <c r="I3" s="69" t="s">
        <v>8</v>
      </c>
      <c r="J3" s="69" t="s">
        <v>2</v>
      </c>
      <c r="K3" s="69" t="s">
        <v>7</v>
      </c>
      <c r="L3" s="69" t="s">
        <v>8</v>
      </c>
      <c r="M3" s="69" t="s">
        <v>2</v>
      </c>
      <c r="N3" s="69" t="s">
        <v>7</v>
      </c>
      <c r="O3" s="69" t="s">
        <v>8</v>
      </c>
      <c r="P3" s="69" t="s">
        <v>2</v>
      </c>
      <c r="Q3" s="69" t="s">
        <v>7</v>
      </c>
      <c r="R3" s="69" t="s">
        <v>8</v>
      </c>
      <c r="S3" s="69" t="s">
        <v>2</v>
      </c>
      <c r="T3" s="69" t="s">
        <v>7</v>
      </c>
      <c r="U3" s="69" t="s">
        <v>8</v>
      </c>
      <c r="V3" s="69" t="s">
        <v>2</v>
      </c>
      <c r="W3" s="69" t="s">
        <v>7</v>
      </c>
      <c r="X3" s="69" t="s">
        <v>8</v>
      </c>
      <c r="Y3" s="69" t="s">
        <v>2</v>
      </c>
      <c r="Z3" s="69" t="s">
        <v>7</v>
      </c>
      <c r="AA3" s="69" t="s">
        <v>8</v>
      </c>
      <c r="AB3" s="69" t="s">
        <v>2</v>
      </c>
      <c r="AC3" s="69" t="s">
        <v>7</v>
      </c>
      <c r="AD3" s="69" t="s">
        <v>8</v>
      </c>
      <c r="AE3" s="69" t="s">
        <v>2</v>
      </c>
      <c r="AF3" s="69" t="s">
        <v>7</v>
      </c>
      <c r="AG3" s="69" t="s">
        <v>8</v>
      </c>
      <c r="AH3" s="69" t="s">
        <v>2</v>
      </c>
      <c r="AI3" s="69" t="s">
        <v>7</v>
      </c>
      <c r="AJ3" s="69" t="s">
        <v>8</v>
      </c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47" s="2" customFormat="1" x14ac:dyDescent="0.3">
      <c r="A4" s="119" t="s">
        <v>158</v>
      </c>
      <c r="B4" s="46" t="s">
        <v>12</v>
      </c>
      <c r="C4" s="14" t="s">
        <v>321</v>
      </c>
      <c r="D4" s="70">
        <v>16620</v>
      </c>
      <c r="E4" s="70">
        <v>105</v>
      </c>
      <c r="F4" s="71">
        <v>6.3176895306859202E-3</v>
      </c>
      <c r="G4" s="70">
        <v>65000</v>
      </c>
      <c r="H4" s="70">
        <v>5090</v>
      </c>
      <c r="I4" s="71">
        <v>7.8307692307692314E-2</v>
      </c>
      <c r="J4" s="70">
        <v>6825</v>
      </c>
      <c r="K4" s="70">
        <v>5906</v>
      </c>
      <c r="L4" s="71">
        <v>0.86534798534798529</v>
      </c>
      <c r="M4" s="70">
        <v>0</v>
      </c>
      <c r="N4" s="70">
        <v>0</v>
      </c>
      <c r="O4" s="71" t="s">
        <v>297</v>
      </c>
      <c r="P4" s="70">
        <v>0</v>
      </c>
      <c r="Q4" s="70">
        <v>0</v>
      </c>
      <c r="R4" s="71" t="s">
        <v>297</v>
      </c>
      <c r="S4" s="70">
        <v>0</v>
      </c>
      <c r="T4" s="70">
        <v>0</v>
      </c>
      <c r="U4" s="71" t="s">
        <v>297</v>
      </c>
      <c r="V4" s="70">
        <v>0</v>
      </c>
      <c r="W4" s="70">
        <v>0</v>
      </c>
      <c r="X4" s="71" t="s">
        <v>297</v>
      </c>
      <c r="Y4" s="70">
        <v>0</v>
      </c>
      <c r="Z4" s="70">
        <v>0</v>
      </c>
      <c r="AA4" s="71" t="s">
        <v>297</v>
      </c>
      <c r="AB4" s="70">
        <v>3724</v>
      </c>
      <c r="AC4" s="70">
        <v>26</v>
      </c>
      <c r="AD4" s="71">
        <v>6.9817400644468317E-3</v>
      </c>
      <c r="AE4" s="70">
        <v>44512</v>
      </c>
      <c r="AF4" s="70">
        <v>320</v>
      </c>
      <c r="AG4" s="71">
        <v>7.1890726096333572E-3</v>
      </c>
      <c r="AH4" s="70">
        <v>2540</v>
      </c>
      <c r="AI4" s="70">
        <v>68</v>
      </c>
      <c r="AJ4" s="71">
        <v>2.6771653543307086E-2</v>
      </c>
    </row>
    <row r="5" spans="1:47" s="6" customFormat="1" ht="15.6" x14ac:dyDescent="0.3">
      <c r="A5" s="119" t="s">
        <v>111</v>
      </c>
      <c r="B5" s="46" t="s">
        <v>12</v>
      </c>
      <c r="C5" s="14" t="s">
        <v>321</v>
      </c>
      <c r="D5" s="70">
        <v>188084</v>
      </c>
      <c r="E5" s="70">
        <v>1676</v>
      </c>
      <c r="F5" s="71">
        <v>8.9109121456370562E-3</v>
      </c>
      <c r="G5" s="70">
        <v>87750</v>
      </c>
      <c r="H5" s="70">
        <v>1039</v>
      </c>
      <c r="I5" s="71">
        <v>1.184045584045584E-2</v>
      </c>
      <c r="J5" s="70">
        <v>95092</v>
      </c>
      <c r="K5" s="70">
        <v>701</v>
      </c>
      <c r="L5" s="71">
        <v>7.3718083540150591E-3</v>
      </c>
      <c r="M5" s="70">
        <v>100750</v>
      </c>
      <c r="N5" s="70">
        <v>1329</v>
      </c>
      <c r="O5" s="71">
        <v>1.3191066997518611E-2</v>
      </c>
      <c r="P5" s="70">
        <v>102862</v>
      </c>
      <c r="Q5" s="70">
        <v>2107</v>
      </c>
      <c r="R5" s="71">
        <v>2.0483754933794791E-2</v>
      </c>
      <c r="S5" s="70">
        <v>283972</v>
      </c>
      <c r="T5" s="70">
        <v>5056</v>
      </c>
      <c r="U5" s="71">
        <v>1.7804572281774258E-2</v>
      </c>
      <c r="V5" s="70">
        <v>203866</v>
      </c>
      <c r="W5" s="70">
        <v>4306</v>
      </c>
      <c r="X5" s="71">
        <v>2.1121717206400284E-2</v>
      </c>
      <c r="Y5" s="70">
        <v>236255</v>
      </c>
      <c r="Z5" s="70">
        <v>5107</v>
      </c>
      <c r="AA5" s="71">
        <v>2.1616473725423802E-2</v>
      </c>
      <c r="AB5" s="70">
        <v>333737</v>
      </c>
      <c r="AC5" s="70">
        <v>27629</v>
      </c>
      <c r="AD5" s="71">
        <v>8.2786745251500427E-2</v>
      </c>
      <c r="AE5" s="70">
        <v>538798</v>
      </c>
      <c r="AF5" s="70">
        <v>16668</v>
      </c>
      <c r="AG5" s="71">
        <v>3.0935526857931914E-2</v>
      </c>
      <c r="AH5" s="70">
        <v>529086</v>
      </c>
      <c r="AI5" s="70">
        <v>15296</v>
      </c>
      <c r="AJ5" s="71">
        <v>2.8910233875022208E-2</v>
      </c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s="2" customFormat="1" x14ac:dyDescent="0.3">
      <c r="A6" s="119" t="s">
        <v>133</v>
      </c>
      <c r="B6" s="46" t="s">
        <v>12</v>
      </c>
      <c r="C6" s="14" t="s">
        <v>321</v>
      </c>
      <c r="D6" s="70">
        <v>0</v>
      </c>
      <c r="E6" s="70">
        <v>0</v>
      </c>
      <c r="F6" s="71" t="s">
        <v>297</v>
      </c>
      <c r="G6" s="70">
        <v>51260</v>
      </c>
      <c r="H6" s="70">
        <v>701</v>
      </c>
      <c r="I6" s="71">
        <v>1.3675380413577838E-2</v>
      </c>
      <c r="J6" s="70">
        <v>10614</v>
      </c>
      <c r="K6" s="70">
        <v>1759</v>
      </c>
      <c r="L6" s="71">
        <v>0.16572451479178443</v>
      </c>
      <c r="M6" s="70">
        <v>20169</v>
      </c>
      <c r="N6" s="70">
        <v>1440</v>
      </c>
      <c r="O6" s="71">
        <v>7.1396697902722003E-2</v>
      </c>
      <c r="P6" s="70">
        <v>22730</v>
      </c>
      <c r="Q6" s="70">
        <v>892</v>
      </c>
      <c r="R6" s="71">
        <v>3.9243290805103387E-2</v>
      </c>
      <c r="S6" s="70">
        <v>29185</v>
      </c>
      <c r="T6" s="70">
        <v>2415</v>
      </c>
      <c r="U6" s="71">
        <v>8.2747986979612817E-2</v>
      </c>
      <c r="V6" s="70">
        <v>33793</v>
      </c>
      <c r="W6" s="70">
        <v>5342</v>
      </c>
      <c r="X6" s="71">
        <v>0.15808007575533395</v>
      </c>
      <c r="Y6" s="70">
        <v>37303</v>
      </c>
      <c r="Z6" s="70">
        <v>3470</v>
      </c>
      <c r="AA6" s="71">
        <v>9.3022008953703453E-2</v>
      </c>
      <c r="AB6" s="70">
        <v>1814</v>
      </c>
      <c r="AC6" s="70">
        <v>784</v>
      </c>
      <c r="AD6" s="71">
        <v>0.43219404630650499</v>
      </c>
      <c r="AE6" s="70">
        <v>9048</v>
      </c>
      <c r="AF6" s="70">
        <v>860</v>
      </c>
      <c r="AG6" s="71">
        <v>9.5048629531388151E-2</v>
      </c>
      <c r="AH6" s="70">
        <v>13253</v>
      </c>
      <c r="AI6" s="70">
        <v>1241</v>
      </c>
      <c r="AJ6" s="71">
        <v>9.3639176035614571E-2</v>
      </c>
    </row>
    <row r="7" spans="1:47" s="2" customFormat="1" x14ac:dyDescent="0.3">
      <c r="A7" s="119" t="s">
        <v>85</v>
      </c>
      <c r="B7" s="46" t="s">
        <v>12</v>
      </c>
      <c r="C7" s="14" t="s">
        <v>321</v>
      </c>
      <c r="D7" s="70">
        <v>36</v>
      </c>
      <c r="E7" s="70">
        <v>214</v>
      </c>
      <c r="F7" s="71">
        <v>5.9444444444444446</v>
      </c>
      <c r="G7" s="70">
        <v>15</v>
      </c>
      <c r="H7" s="70">
        <v>89</v>
      </c>
      <c r="I7" s="71">
        <v>5.9333333333333336</v>
      </c>
      <c r="J7" s="70">
        <v>12</v>
      </c>
      <c r="K7" s="70">
        <v>73</v>
      </c>
      <c r="L7" s="71">
        <v>6.083333333333333</v>
      </c>
      <c r="M7" s="70">
        <v>0</v>
      </c>
      <c r="N7" s="70">
        <v>0</v>
      </c>
      <c r="O7" s="71" t="s">
        <v>297</v>
      </c>
      <c r="P7" s="70">
        <v>9</v>
      </c>
      <c r="Q7" s="70">
        <v>87</v>
      </c>
      <c r="R7" s="71">
        <v>9.6666666666666661</v>
      </c>
      <c r="S7" s="70">
        <v>15</v>
      </c>
      <c r="T7" s="70">
        <v>135</v>
      </c>
      <c r="U7" s="71">
        <v>9</v>
      </c>
      <c r="V7" s="70">
        <v>12</v>
      </c>
      <c r="W7" s="70">
        <v>106</v>
      </c>
      <c r="X7" s="71">
        <v>8.8333333333333339</v>
      </c>
      <c r="Y7" s="70">
        <v>3</v>
      </c>
      <c r="Z7" s="70">
        <v>20</v>
      </c>
      <c r="AA7" s="71">
        <v>6.666666666666667</v>
      </c>
      <c r="AB7" s="70">
        <v>4</v>
      </c>
      <c r="AC7" s="70">
        <v>36</v>
      </c>
      <c r="AD7" s="71">
        <v>9</v>
      </c>
      <c r="AE7" s="70">
        <v>26</v>
      </c>
      <c r="AF7" s="70">
        <v>198</v>
      </c>
      <c r="AG7" s="71">
        <v>7.615384615384615</v>
      </c>
      <c r="AH7" s="70">
        <v>15</v>
      </c>
      <c r="AI7" s="70">
        <v>127</v>
      </c>
      <c r="AJ7" s="71">
        <v>8.4666666666666668</v>
      </c>
    </row>
    <row r="8" spans="1:47" s="2" customFormat="1" x14ac:dyDescent="0.3">
      <c r="A8" s="119" t="s">
        <v>86</v>
      </c>
      <c r="B8" s="46" t="s">
        <v>12</v>
      </c>
      <c r="C8" s="14" t="s">
        <v>321</v>
      </c>
      <c r="D8" s="70">
        <v>13552</v>
      </c>
      <c r="E8" s="70">
        <v>13702</v>
      </c>
      <c r="F8" s="71">
        <v>1.011068476977568</v>
      </c>
      <c r="G8" s="70">
        <v>5772</v>
      </c>
      <c r="H8" s="70">
        <v>8511</v>
      </c>
      <c r="I8" s="71">
        <v>1.4745322245322245</v>
      </c>
      <c r="J8" s="70">
        <v>15576</v>
      </c>
      <c r="K8" s="70">
        <v>25654</v>
      </c>
      <c r="L8" s="71">
        <v>1.6470210580380071</v>
      </c>
      <c r="M8" s="70">
        <v>0</v>
      </c>
      <c r="N8" s="70">
        <v>0</v>
      </c>
      <c r="O8" s="71" t="s">
        <v>297</v>
      </c>
      <c r="P8" s="70">
        <v>7229</v>
      </c>
      <c r="Q8" s="70">
        <v>20856</v>
      </c>
      <c r="R8" s="71">
        <v>2.8850463411260203</v>
      </c>
      <c r="S8" s="70">
        <v>8151</v>
      </c>
      <c r="T8" s="70">
        <v>26468</v>
      </c>
      <c r="U8" s="71">
        <v>3.2472089314194577</v>
      </c>
      <c r="V8" s="70">
        <v>9511</v>
      </c>
      <c r="W8" s="70">
        <v>34720</v>
      </c>
      <c r="X8" s="71">
        <v>3.6505099358637367</v>
      </c>
      <c r="Y8" s="70">
        <v>11722</v>
      </c>
      <c r="Z8" s="70">
        <v>43748</v>
      </c>
      <c r="AA8" s="71">
        <v>3.7321276232724792</v>
      </c>
      <c r="AB8" s="70">
        <v>12403</v>
      </c>
      <c r="AC8" s="70">
        <v>38616</v>
      </c>
      <c r="AD8" s="71">
        <v>3.1134402967024108</v>
      </c>
      <c r="AE8" s="70">
        <v>13060</v>
      </c>
      <c r="AF8" s="70">
        <v>25274</v>
      </c>
      <c r="AG8" s="71">
        <v>1.9352220520673813</v>
      </c>
      <c r="AH8" s="70">
        <v>11639</v>
      </c>
      <c r="AI8" s="70">
        <v>39428</v>
      </c>
      <c r="AJ8" s="71">
        <v>3.3875762522553483</v>
      </c>
    </row>
    <row r="9" spans="1:47" s="2" customFormat="1" x14ac:dyDescent="0.3">
      <c r="A9" s="119" t="s">
        <v>87</v>
      </c>
      <c r="B9" s="46" t="s">
        <v>12</v>
      </c>
      <c r="C9" s="14" t="s">
        <v>321</v>
      </c>
      <c r="D9" s="70">
        <v>26</v>
      </c>
      <c r="E9" s="70">
        <v>19</v>
      </c>
      <c r="F9" s="71">
        <v>0.73076923076923073</v>
      </c>
      <c r="G9" s="70">
        <v>14</v>
      </c>
      <c r="H9" s="70">
        <v>18</v>
      </c>
      <c r="I9" s="71">
        <v>1.2857142857142858</v>
      </c>
      <c r="J9" s="70">
        <v>35</v>
      </c>
      <c r="K9" s="70">
        <v>55</v>
      </c>
      <c r="L9" s="71">
        <v>1.5714285714285714</v>
      </c>
      <c r="M9" s="70">
        <v>0</v>
      </c>
      <c r="N9" s="70">
        <v>0</v>
      </c>
      <c r="O9" s="71" t="s">
        <v>297</v>
      </c>
      <c r="P9" s="70">
        <v>14</v>
      </c>
      <c r="Q9" s="70">
        <v>29</v>
      </c>
      <c r="R9" s="71">
        <v>2.0714285714285716</v>
      </c>
      <c r="S9" s="70">
        <v>33</v>
      </c>
      <c r="T9" s="70">
        <v>68</v>
      </c>
      <c r="U9" s="71">
        <v>2.0606060606060606</v>
      </c>
      <c r="V9" s="70">
        <v>21</v>
      </c>
      <c r="W9" s="70">
        <v>48</v>
      </c>
      <c r="X9" s="71">
        <v>2.2857142857142856</v>
      </c>
      <c r="Y9" s="70">
        <v>7</v>
      </c>
      <c r="Z9" s="70">
        <v>13</v>
      </c>
      <c r="AA9" s="71">
        <v>1.8571428571428572</v>
      </c>
      <c r="AB9" s="70">
        <v>178</v>
      </c>
      <c r="AC9" s="70">
        <v>443</v>
      </c>
      <c r="AD9" s="71">
        <v>2.4887640449438204</v>
      </c>
      <c r="AE9" s="70">
        <v>45</v>
      </c>
      <c r="AF9" s="70">
        <v>90</v>
      </c>
      <c r="AG9" s="71">
        <v>2</v>
      </c>
      <c r="AH9" s="70">
        <v>49</v>
      </c>
      <c r="AI9" s="70">
        <v>99</v>
      </c>
      <c r="AJ9" s="71">
        <v>2.0204081632653059</v>
      </c>
    </row>
    <row r="10" spans="1:47" s="2" customFormat="1" x14ac:dyDescent="0.3">
      <c r="A10" s="119" t="s">
        <v>88</v>
      </c>
      <c r="B10" s="46" t="s">
        <v>12</v>
      </c>
      <c r="C10" s="14" t="s">
        <v>321</v>
      </c>
      <c r="D10" s="70">
        <v>441</v>
      </c>
      <c r="E10" s="70">
        <v>3786</v>
      </c>
      <c r="F10" s="71">
        <v>8.5850340136054424</v>
      </c>
      <c r="G10" s="70">
        <v>269</v>
      </c>
      <c r="H10" s="70">
        <v>2106</v>
      </c>
      <c r="I10" s="71">
        <v>7.8289962825278812</v>
      </c>
      <c r="J10" s="70">
        <v>302</v>
      </c>
      <c r="K10" s="70">
        <v>4016</v>
      </c>
      <c r="L10" s="71">
        <v>13.298013245033113</v>
      </c>
      <c r="M10" s="70">
        <v>0</v>
      </c>
      <c r="N10" s="70">
        <v>0</v>
      </c>
      <c r="O10" s="71" t="s">
        <v>297</v>
      </c>
      <c r="P10" s="70">
        <v>54</v>
      </c>
      <c r="Q10" s="70">
        <v>366</v>
      </c>
      <c r="R10" s="71">
        <v>6.7777777777777777</v>
      </c>
      <c r="S10" s="70">
        <v>51</v>
      </c>
      <c r="T10" s="70">
        <v>442</v>
      </c>
      <c r="U10" s="71">
        <v>8.6666666666666661</v>
      </c>
      <c r="V10" s="70">
        <v>26</v>
      </c>
      <c r="W10" s="70">
        <v>417</v>
      </c>
      <c r="X10" s="71">
        <v>16.03846153846154</v>
      </c>
      <c r="Y10" s="70">
        <v>3</v>
      </c>
      <c r="Z10" s="70">
        <v>16</v>
      </c>
      <c r="AA10" s="71">
        <v>5.333333333333333</v>
      </c>
      <c r="AB10" s="70">
        <v>41</v>
      </c>
      <c r="AC10" s="70">
        <v>321</v>
      </c>
      <c r="AD10" s="71">
        <v>7.8292682926829267</v>
      </c>
      <c r="AE10" s="70">
        <v>54</v>
      </c>
      <c r="AF10" s="70">
        <v>459</v>
      </c>
      <c r="AG10" s="71">
        <v>8.5</v>
      </c>
      <c r="AH10" s="70">
        <v>51</v>
      </c>
      <c r="AI10" s="70">
        <v>395</v>
      </c>
      <c r="AJ10" s="71">
        <v>7.7450980392156863</v>
      </c>
    </row>
    <row r="11" spans="1:47" s="2" customFormat="1" x14ac:dyDescent="0.3">
      <c r="A11" s="120" t="s">
        <v>159</v>
      </c>
      <c r="B11" s="46" t="s">
        <v>12</v>
      </c>
      <c r="C11" s="14" t="s">
        <v>321</v>
      </c>
      <c r="D11" s="70">
        <v>0</v>
      </c>
      <c r="E11" s="70">
        <v>0</v>
      </c>
      <c r="F11" s="71" t="s">
        <v>297</v>
      </c>
      <c r="G11" s="70">
        <v>0</v>
      </c>
      <c r="H11" s="70">
        <v>0</v>
      </c>
      <c r="I11" s="71" t="s">
        <v>297</v>
      </c>
      <c r="J11" s="70">
        <v>0</v>
      </c>
      <c r="K11" s="70">
        <v>0</v>
      </c>
      <c r="L11" s="71" t="s">
        <v>297</v>
      </c>
      <c r="M11" s="70">
        <v>0</v>
      </c>
      <c r="N11" s="70">
        <v>0</v>
      </c>
      <c r="O11" s="71" t="s">
        <v>297</v>
      </c>
      <c r="P11" s="70">
        <v>0</v>
      </c>
      <c r="Q11" s="70">
        <v>0</v>
      </c>
      <c r="R11" s="71" t="s">
        <v>297</v>
      </c>
      <c r="S11" s="70">
        <v>0</v>
      </c>
      <c r="T11" s="70">
        <v>0</v>
      </c>
      <c r="U11" s="71" t="s">
        <v>297</v>
      </c>
      <c r="V11" s="70">
        <v>0</v>
      </c>
      <c r="W11" s="70">
        <v>0</v>
      </c>
      <c r="X11" s="71" t="s">
        <v>297</v>
      </c>
      <c r="Y11" s="70">
        <v>0</v>
      </c>
      <c r="Z11" s="70">
        <v>0</v>
      </c>
      <c r="AA11" s="71" t="s">
        <v>297</v>
      </c>
      <c r="AB11" s="70">
        <v>26</v>
      </c>
      <c r="AC11" s="70">
        <v>312</v>
      </c>
      <c r="AD11" s="71">
        <v>12</v>
      </c>
      <c r="AE11" s="70">
        <v>14</v>
      </c>
      <c r="AF11" s="70">
        <v>113</v>
      </c>
      <c r="AG11" s="71">
        <v>8.0714285714285712</v>
      </c>
      <c r="AH11" s="70">
        <v>3</v>
      </c>
      <c r="AI11" s="70">
        <v>22</v>
      </c>
      <c r="AJ11" s="71">
        <v>7.333333333333333</v>
      </c>
    </row>
    <row r="12" spans="1:47" s="2" customFormat="1" x14ac:dyDescent="0.3">
      <c r="A12" s="119" t="s">
        <v>89</v>
      </c>
      <c r="B12" s="46" t="s">
        <v>305</v>
      </c>
      <c r="C12" s="14" t="s">
        <v>321</v>
      </c>
      <c r="D12" s="70">
        <v>15982</v>
      </c>
      <c r="E12" s="70">
        <v>1909</v>
      </c>
      <c r="F12" s="71">
        <v>0.11944687773745463</v>
      </c>
      <c r="G12" s="70">
        <v>23946</v>
      </c>
      <c r="H12" s="70">
        <v>8629</v>
      </c>
      <c r="I12" s="71">
        <v>0.36035245970099389</v>
      </c>
      <c r="J12" s="70">
        <v>21618</v>
      </c>
      <c r="K12" s="70">
        <v>7609</v>
      </c>
      <c r="L12" s="71">
        <v>0.35197520584697939</v>
      </c>
      <c r="M12" s="70">
        <v>0</v>
      </c>
      <c r="N12" s="70">
        <v>0</v>
      </c>
      <c r="O12" s="71" t="s">
        <v>297</v>
      </c>
      <c r="P12" s="70">
        <v>47779</v>
      </c>
      <c r="Q12" s="70">
        <v>14644</v>
      </c>
      <c r="R12" s="71">
        <v>0.3064944850248017</v>
      </c>
      <c r="S12" s="70">
        <v>90487</v>
      </c>
      <c r="T12" s="70">
        <v>47769</v>
      </c>
      <c r="U12" s="71">
        <v>0.52791008653176696</v>
      </c>
      <c r="V12" s="70">
        <v>75025</v>
      </c>
      <c r="W12" s="70">
        <v>26524</v>
      </c>
      <c r="X12" s="71">
        <v>0.35353548817060981</v>
      </c>
      <c r="Y12" s="70">
        <v>43306</v>
      </c>
      <c r="Z12" s="70">
        <v>19492</v>
      </c>
      <c r="AA12" s="71">
        <v>0.45009929340045257</v>
      </c>
      <c r="AB12" s="70">
        <v>70839</v>
      </c>
      <c r="AC12" s="70">
        <v>30350</v>
      </c>
      <c r="AD12" s="71">
        <v>0.42843631333022769</v>
      </c>
      <c r="AE12" s="70">
        <v>120826</v>
      </c>
      <c r="AF12" s="70">
        <v>64000</v>
      </c>
      <c r="AG12" s="71">
        <v>0.5296873189545297</v>
      </c>
      <c r="AH12" s="70">
        <v>67786</v>
      </c>
      <c r="AI12" s="70">
        <v>35485</v>
      </c>
      <c r="AJ12" s="71">
        <v>0.52348567550821701</v>
      </c>
    </row>
    <row r="13" spans="1:47" s="2" customFormat="1" x14ac:dyDescent="0.3">
      <c r="A13" s="119" t="s">
        <v>240</v>
      </c>
      <c r="B13" s="46" t="s">
        <v>12</v>
      </c>
      <c r="C13" s="14" t="s">
        <v>321</v>
      </c>
      <c r="D13" s="70">
        <v>0</v>
      </c>
      <c r="E13" s="70">
        <v>0</v>
      </c>
      <c r="F13" s="71" t="s">
        <v>297</v>
      </c>
      <c r="G13" s="70">
        <v>32500</v>
      </c>
      <c r="H13" s="70">
        <v>545</v>
      </c>
      <c r="I13" s="71">
        <v>1.6769230769230769E-2</v>
      </c>
      <c r="J13" s="70">
        <v>0</v>
      </c>
      <c r="K13" s="70">
        <v>0</v>
      </c>
      <c r="L13" s="71" t="s">
        <v>297</v>
      </c>
      <c r="M13" s="70">
        <v>0</v>
      </c>
      <c r="N13" s="70">
        <v>0</v>
      </c>
      <c r="O13" s="71" t="s">
        <v>297</v>
      </c>
      <c r="P13" s="70">
        <v>0</v>
      </c>
      <c r="Q13" s="70">
        <v>0</v>
      </c>
      <c r="R13" s="71" t="s">
        <v>297</v>
      </c>
      <c r="S13" s="70">
        <v>0</v>
      </c>
      <c r="T13" s="70">
        <v>0</v>
      </c>
      <c r="U13" s="71" t="s">
        <v>297</v>
      </c>
      <c r="V13" s="70">
        <v>0</v>
      </c>
      <c r="W13" s="70">
        <v>0</v>
      </c>
      <c r="X13" s="71" t="s">
        <v>297</v>
      </c>
      <c r="Y13" s="70">
        <v>0</v>
      </c>
      <c r="Z13" s="70">
        <v>0</v>
      </c>
      <c r="AA13" s="71" t="s">
        <v>297</v>
      </c>
      <c r="AB13" s="70">
        <v>0</v>
      </c>
      <c r="AC13" s="70">
        <v>0</v>
      </c>
      <c r="AD13" s="71" t="s">
        <v>297</v>
      </c>
      <c r="AE13" s="70">
        <v>0</v>
      </c>
      <c r="AF13" s="70">
        <v>0</v>
      </c>
      <c r="AG13" s="71" t="s">
        <v>297</v>
      </c>
      <c r="AH13" s="70">
        <v>0</v>
      </c>
      <c r="AI13" s="70">
        <v>0</v>
      </c>
      <c r="AJ13" s="71" t="s">
        <v>297</v>
      </c>
    </row>
    <row r="14" spans="1:47" s="2" customFormat="1" x14ac:dyDescent="0.3">
      <c r="A14" s="120" t="s">
        <v>138</v>
      </c>
      <c r="B14" s="46" t="s">
        <v>12</v>
      </c>
      <c r="C14" s="14" t="s">
        <v>321</v>
      </c>
      <c r="D14" s="70">
        <v>0</v>
      </c>
      <c r="E14" s="70">
        <v>0</v>
      </c>
      <c r="F14" s="71" t="s">
        <v>297</v>
      </c>
      <c r="G14" s="70">
        <v>0</v>
      </c>
      <c r="H14" s="70">
        <v>0</v>
      </c>
      <c r="I14" s="71" t="s">
        <v>297</v>
      </c>
      <c r="J14" s="70">
        <v>0</v>
      </c>
      <c r="K14" s="70">
        <v>0</v>
      </c>
      <c r="L14" s="71" t="s">
        <v>297</v>
      </c>
      <c r="M14" s="70">
        <v>0</v>
      </c>
      <c r="N14" s="70">
        <v>0</v>
      </c>
      <c r="O14" s="71" t="s">
        <v>297</v>
      </c>
      <c r="P14" s="70">
        <v>0</v>
      </c>
      <c r="Q14" s="70">
        <v>0</v>
      </c>
      <c r="R14" s="71" t="s">
        <v>297</v>
      </c>
      <c r="S14" s="70">
        <v>19500</v>
      </c>
      <c r="T14" s="70">
        <v>557</v>
      </c>
      <c r="U14" s="71">
        <v>2.8564102564102564E-2</v>
      </c>
      <c r="V14" s="70">
        <v>13221</v>
      </c>
      <c r="W14" s="70">
        <v>348</v>
      </c>
      <c r="X14" s="71">
        <v>2.6321760835035173E-2</v>
      </c>
      <c r="Y14" s="70">
        <v>0</v>
      </c>
      <c r="Z14" s="70">
        <v>0</v>
      </c>
      <c r="AA14" s="71" t="s">
        <v>297</v>
      </c>
      <c r="AB14" s="70">
        <v>15593</v>
      </c>
      <c r="AC14" s="70">
        <v>445</v>
      </c>
      <c r="AD14" s="71">
        <v>2.8538446738921312E-2</v>
      </c>
      <c r="AE14" s="70">
        <v>32500</v>
      </c>
      <c r="AF14" s="70">
        <v>1135</v>
      </c>
      <c r="AG14" s="71">
        <v>3.4923076923076925E-2</v>
      </c>
      <c r="AH14" s="70">
        <v>15808</v>
      </c>
      <c r="AI14" s="70">
        <v>981</v>
      </c>
      <c r="AJ14" s="71">
        <v>6.2057186234817811E-2</v>
      </c>
    </row>
    <row r="15" spans="1:47" s="2" customFormat="1" x14ac:dyDescent="0.3">
      <c r="A15" s="120" t="s">
        <v>33</v>
      </c>
      <c r="B15" s="46" t="s">
        <v>12</v>
      </c>
      <c r="C15" s="14" t="s">
        <v>321</v>
      </c>
      <c r="D15" s="70">
        <v>3971</v>
      </c>
      <c r="E15" s="70">
        <v>139</v>
      </c>
      <c r="F15" s="71">
        <v>3.5003777386048852E-2</v>
      </c>
      <c r="G15" s="70">
        <v>4713</v>
      </c>
      <c r="H15" s="70">
        <v>154</v>
      </c>
      <c r="I15" s="71">
        <v>3.2675578187990661E-2</v>
      </c>
      <c r="J15" s="70">
        <v>5083</v>
      </c>
      <c r="K15" s="70">
        <v>187</v>
      </c>
      <c r="L15" s="71">
        <v>3.678929765886288E-2</v>
      </c>
      <c r="M15" s="70">
        <v>2840</v>
      </c>
      <c r="N15" s="70">
        <v>78</v>
      </c>
      <c r="O15" s="71">
        <v>2.7464788732394368E-2</v>
      </c>
      <c r="P15" s="70">
        <v>0</v>
      </c>
      <c r="Q15" s="70">
        <v>0</v>
      </c>
      <c r="R15" s="71" t="s">
        <v>297</v>
      </c>
      <c r="S15" s="70">
        <v>0</v>
      </c>
      <c r="T15" s="70">
        <v>0</v>
      </c>
      <c r="U15" s="71" t="s">
        <v>297</v>
      </c>
      <c r="V15" s="70">
        <v>0</v>
      </c>
      <c r="W15" s="70">
        <v>0</v>
      </c>
      <c r="X15" s="71" t="s">
        <v>297</v>
      </c>
      <c r="Y15" s="70">
        <v>0</v>
      </c>
      <c r="Z15" s="70">
        <v>0</v>
      </c>
      <c r="AA15" s="71" t="s">
        <v>297</v>
      </c>
      <c r="AB15" s="70">
        <v>0</v>
      </c>
      <c r="AC15" s="70">
        <v>0</v>
      </c>
      <c r="AD15" s="71" t="s">
        <v>297</v>
      </c>
      <c r="AE15" s="70">
        <v>0</v>
      </c>
      <c r="AF15" s="70">
        <v>0</v>
      </c>
      <c r="AG15" s="71" t="s">
        <v>297</v>
      </c>
      <c r="AH15" s="70">
        <v>0</v>
      </c>
      <c r="AI15" s="70">
        <v>0</v>
      </c>
      <c r="AJ15" s="71" t="s">
        <v>297</v>
      </c>
    </row>
    <row r="16" spans="1:47" s="2" customFormat="1" x14ac:dyDescent="0.3">
      <c r="A16" s="119" t="s">
        <v>27</v>
      </c>
      <c r="B16" s="46" t="s">
        <v>12</v>
      </c>
      <c r="C16" s="14" t="s">
        <v>321</v>
      </c>
      <c r="D16" s="70">
        <v>289334</v>
      </c>
      <c r="E16" s="70">
        <v>33259</v>
      </c>
      <c r="F16" s="71">
        <v>0.11495019596729039</v>
      </c>
      <c r="G16" s="70">
        <v>78553</v>
      </c>
      <c r="H16" s="70">
        <v>7222</v>
      </c>
      <c r="I16" s="71">
        <v>9.1937927259302638E-2</v>
      </c>
      <c r="J16" s="70">
        <v>23376</v>
      </c>
      <c r="K16" s="70">
        <v>55310</v>
      </c>
      <c r="L16" s="71">
        <v>2.3661019849418206</v>
      </c>
      <c r="M16" s="70">
        <v>508637</v>
      </c>
      <c r="N16" s="70">
        <v>67783</v>
      </c>
      <c r="O16" s="71">
        <v>0.13326399770366687</v>
      </c>
      <c r="P16" s="70">
        <v>631520</v>
      </c>
      <c r="Q16" s="70">
        <v>80110</v>
      </c>
      <c r="R16" s="71">
        <v>0.12685267291613883</v>
      </c>
      <c r="S16" s="70">
        <v>311051</v>
      </c>
      <c r="T16" s="70">
        <v>48955</v>
      </c>
      <c r="U16" s="71">
        <v>0.15738576632127851</v>
      </c>
      <c r="V16" s="70">
        <v>645398</v>
      </c>
      <c r="W16" s="70">
        <v>97068</v>
      </c>
      <c r="X16" s="71">
        <v>0.15040021815995711</v>
      </c>
      <c r="Y16" s="70">
        <v>1014533</v>
      </c>
      <c r="Z16" s="70">
        <v>165030</v>
      </c>
      <c r="AA16" s="71">
        <v>0.16266597537980529</v>
      </c>
      <c r="AB16" s="70">
        <v>520851</v>
      </c>
      <c r="AC16" s="70">
        <v>104584</v>
      </c>
      <c r="AD16" s="71">
        <v>0.20079446905160978</v>
      </c>
      <c r="AE16" s="70">
        <v>818769</v>
      </c>
      <c r="AF16" s="70">
        <v>153001</v>
      </c>
      <c r="AG16" s="71">
        <v>0.18686711392346314</v>
      </c>
      <c r="AH16" s="70">
        <v>908810</v>
      </c>
      <c r="AI16" s="70">
        <v>185293</v>
      </c>
      <c r="AJ16" s="71">
        <v>0.20388530055787238</v>
      </c>
    </row>
    <row r="17" spans="1:36" s="2" customFormat="1" x14ac:dyDescent="0.3">
      <c r="A17" s="119" t="s">
        <v>241</v>
      </c>
      <c r="B17" s="46" t="s">
        <v>12</v>
      </c>
      <c r="C17" s="14" t="s">
        <v>321</v>
      </c>
      <c r="D17" s="70">
        <v>0</v>
      </c>
      <c r="E17" s="70">
        <v>0</v>
      </c>
      <c r="F17" s="71" t="s">
        <v>297</v>
      </c>
      <c r="G17" s="70">
        <v>32500</v>
      </c>
      <c r="H17" s="70">
        <v>363</v>
      </c>
      <c r="I17" s="71">
        <v>1.116923076923077E-2</v>
      </c>
      <c r="J17" s="70">
        <v>0</v>
      </c>
      <c r="K17" s="70">
        <v>0</v>
      </c>
      <c r="L17" s="71" t="s">
        <v>297</v>
      </c>
      <c r="M17" s="70">
        <v>0</v>
      </c>
      <c r="N17" s="70">
        <v>0</v>
      </c>
      <c r="O17" s="71" t="s">
        <v>297</v>
      </c>
      <c r="P17" s="70">
        <v>0</v>
      </c>
      <c r="Q17" s="70">
        <v>0</v>
      </c>
      <c r="R17" s="71" t="s">
        <v>297</v>
      </c>
      <c r="S17" s="70">
        <v>0</v>
      </c>
      <c r="T17" s="70">
        <v>0</v>
      </c>
      <c r="U17" s="71" t="s">
        <v>297</v>
      </c>
      <c r="V17" s="70">
        <v>0</v>
      </c>
      <c r="W17" s="70">
        <v>0</v>
      </c>
      <c r="X17" s="71" t="s">
        <v>297</v>
      </c>
      <c r="Y17" s="70">
        <v>0</v>
      </c>
      <c r="Z17" s="70">
        <v>0</v>
      </c>
      <c r="AA17" s="71" t="s">
        <v>297</v>
      </c>
      <c r="AB17" s="70">
        <v>0</v>
      </c>
      <c r="AC17" s="70">
        <v>0</v>
      </c>
      <c r="AD17" s="71" t="s">
        <v>297</v>
      </c>
      <c r="AE17" s="70">
        <v>0</v>
      </c>
      <c r="AF17" s="70">
        <v>0</v>
      </c>
      <c r="AG17" s="71" t="s">
        <v>297</v>
      </c>
      <c r="AH17" s="70">
        <v>0</v>
      </c>
      <c r="AI17" s="70">
        <v>0</v>
      </c>
      <c r="AJ17" s="71" t="s">
        <v>297</v>
      </c>
    </row>
    <row r="18" spans="1:36" s="2" customFormat="1" x14ac:dyDescent="0.3">
      <c r="A18" s="120" t="s">
        <v>22</v>
      </c>
      <c r="B18" s="46" t="s">
        <v>12</v>
      </c>
      <c r="C18" s="14" t="s">
        <v>321</v>
      </c>
      <c r="D18" s="70">
        <v>78754</v>
      </c>
      <c r="E18" s="70">
        <v>134</v>
      </c>
      <c r="F18" s="71">
        <v>1.7015008761459736E-3</v>
      </c>
      <c r="G18" s="70">
        <v>421512</v>
      </c>
      <c r="H18" s="70">
        <v>928</v>
      </c>
      <c r="I18" s="71">
        <v>2.2015980565203365E-3</v>
      </c>
      <c r="J18" s="70">
        <v>1168206</v>
      </c>
      <c r="K18" s="70">
        <v>2320</v>
      </c>
      <c r="L18" s="71">
        <v>1.9859511079381546E-3</v>
      </c>
      <c r="M18" s="70">
        <v>658567</v>
      </c>
      <c r="N18" s="70">
        <v>1421</v>
      </c>
      <c r="O18" s="71">
        <v>2.1577151603405574E-3</v>
      </c>
      <c r="P18" s="70">
        <v>417326</v>
      </c>
      <c r="Q18" s="70">
        <v>589</v>
      </c>
      <c r="R18" s="71">
        <v>1.4113666534076477E-3</v>
      </c>
      <c r="S18" s="70">
        <v>6695</v>
      </c>
      <c r="T18" s="70">
        <v>9</v>
      </c>
      <c r="U18" s="71">
        <v>1.3442867811799852E-3</v>
      </c>
      <c r="V18" s="70">
        <v>4270</v>
      </c>
      <c r="W18" s="70">
        <v>7</v>
      </c>
      <c r="X18" s="71">
        <v>1.639344262295082E-3</v>
      </c>
      <c r="Y18" s="70">
        <v>0</v>
      </c>
      <c r="Z18" s="70">
        <v>0</v>
      </c>
      <c r="AA18" s="71" t="s">
        <v>297</v>
      </c>
      <c r="AB18" s="70">
        <v>83859</v>
      </c>
      <c r="AC18" s="70">
        <v>38</v>
      </c>
      <c r="AD18" s="71">
        <v>4.531415828950977E-4</v>
      </c>
      <c r="AE18" s="70">
        <v>11557</v>
      </c>
      <c r="AF18" s="70">
        <v>19</v>
      </c>
      <c r="AG18" s="71">
        <v>1.6440252660725101E-3</v>
      </c>
      <c r="AH18" s="70">
        <v>0</v>
      </c>
      <c r="AI18" s="70">
        <v>0</v>
      </c>
      <c r="AJ18" s="71" t="s">
        <v>297</v>
      </c>
    </row>
    <row r="19" spans="1:36" s="2" customFormat="1" x14ac:dyDescent="0.3">
      <c r="A19" s="120" t="s">
        <v>81</v>
      </c>
      <c r="B19" s="46" t="s">
        <v>12</v>
      </c>
      <c r="C19" s="14" t="s">
        <v>321</v>
      </c>
      <c r="D19" s="70">
        <v>1365</v>
      </c>
      <c r="E19" s="70">
        <v>67</v>
      </c>
      <c r="F19" s="71">
        <v>4.9084249084249083E-2</v>
      </c>
      <c r="G19" s="70">
        <v>2425</v>
      </c>
      <c r="H19" s="70">
        <v>52</v>
      </c>
      <c r="I19" s="71">
        <v>2.1443298969072166E-2</v>
      </c>
      <c r="J19" s="70">
        <v>9197</v>
      </c>
      <c r="K19" s="70">
        <v>142</v>
      </c>
      <c r="L19" s="71">
        <v>1.543981733173861E-2</v>
      </c>
      <c r="M19" s="70">
        <v>0</v>
      </c>
      <c r="N19" s="70">
        <v>0</v>
      </c>
      <c r="O19" s="71" t="s">
        <v>297</v>
      </c>
      <c r="P19" s="70">
        <v>5388</v>
      </c>
      <c r="Q19" s="70">
        <v>91</v>
      </c>
      <c r="R19" s="71">
        <v>1.6889383815887157E-2</v>
      </c>
      <c r="S19" s="70">
        <v>12467</v>
      </c>
      <c r="T19" s="70">
        <v>149</v>
      </c>
      <c r="U19" s="71">
        <v>1.19515520975375E-2</v>
      </c>
      <c r="V19" s="70">
        <v>8782</v>
      </c>
      <c r="W19" s="70">
        <v>102</v>
      </c>
      <c r="X19" s="71">
        <v>1.1614666363015258E-2</v>
      </c>
      <c r="Y19" s="70">
        <v>4667</v>
      </c>
      <c r="Z19" s="70">
        <v>71</v>
      </c>
      <c r="AA19" s="71">
        <v>1.5213199057210199E-2</v>
      </c>
      <c r="AB19" s="70">
        <v>1950</v>
      </c>
      <c r="AC19" s="70">
        <v>15</v>
      </c>
      <c r="AD19" s="71">
        <v>7.6923076923076927E-3</v>
      </c>
      <c r="AE19" s="70">
        <v>52</v>
      </c>
      <c r="AF19" s="70">
        <v>6</v>
      </c>
      <c r="AG19" s="71">
        <v>0.11538461538461539</v>
      </c>
      <c r="AH19" s="70">
        <v>910</v>
      </c>
      <c r="AI19" s="70">
        <v>28</v>
      </c>
      <c r="AJ19" s="71">
        <v>3.0769230769230771E-2</v>
      </c>
    </row>
    <row r="20" spans="1:36" s="2" customFormat="1" x14ac:dyDescent="0.3">
      <c r="A20" s="119" t="s">
        <v>37</v>
      </c>
      <c r="B20" s="46" t="s">
        <v>12</v>
      </c>
      <c r="C20" s="14" t="s">
        <v>321</v>
      </c>
      <c r="D20" s="70">
        <v>0</v>
      </c>
      <c r="E20" s="70">
        <v>0</v>
      </c>
      <c r="F20" s="71" t="s">
        <v>297</v>
      </c>
      <c r="G20" s="70">
        <v>13485</v>
      </c>
      <c r="H20" s="70">
        <v>1388</v>
      </c>
      <c r="I20" s="71">
        <v>0.10292918057100482</v>
      </c>
      <c r="J20" s="70">
        <v>14872</v>
      </c>
      <c r="K20" s="70">
        <v>1595</v>
      </c>
      <c r="L20" s="71">
        <v>0.10724852071005918</v>
      </c>
      <c r="M20" s="70">
        <v>19122</v>
      </c>
      <c r="N20" s="70">
        <v>1286</v>
      </c>
      <c r="O20" s="71">
        <v>6.7252379458215661E-2</v>
      </c>
      <c r="P20" s="70">
        <v>15248</v>
      </c>
      <c r="Q20" s="70">
        <v>2110</v>
      </c>
      <c r="R20" s="71">
        <v>0.13837880377754461</v>
      </c>
      <c r="S20" s="70">
        <v>28788</v>
      </c>
      <c r="T20" s="70">
        <v>2300</v>
      </c>
      <c r="U20" s="71">
        <v>7.9894400444629712E-2</v>
      </c>
      <c r="V20" s="70">
        <v>21873</v>
      </c>
      <c r="W20" s="70">
        <v>2756</v>
      </c>
      <c r="X20" s="71">
        <v>0.12600009143693139</v>
      </c>
      <c r="Y20" s="70">
        <v>23913</v>
      </c>
      <c r="Z20" s="70">
        <v>3040</v>
      </c>
      <c r="AA20" s="71">
        <v>0.12712750386818886</v>
      </c>
      <c r="AB20" s="70">
        <v>13213</v>
      </c>
      <c r="AC20" s="70">
        <v>1458</v>
      </c>
      <c r="AD20" s="71">
        <v>0.11034587149019905</v>
      </c>
      <c r="AE20" s="70">
        <v>19240</v>
      </c>
      <c r="AF20" s="70">
        <v>2334</v>
      </c>
      <c r="AG20" s="71">
        <v>0.12130977130977132</v>
      </c>
      <c r="AH20" s="70">
        <v>0</v>
      </c>
      <c r="AI20" s="70">
        <v>0</v>
      </c>
      <c r="AJ20" s="71" t="s">
        <v>297</v>
      </c>
    </row>
    <row r="21" spans="1:36" s="2" customFormat="1" x14ac:dyDescent="0.3">
      <c r="A21" s="120" t="s">
        <v>39</v>
      </c>
      <c r="B21" s="46" t="s">
        <v>12</v>
      </c>
      <c r="C21" s="14" t="s">
        <v>321</v>
      </c>
      <c r="D21" s="70">
        <v>0</v>
      </c>
      <c r="E21" s="70">
        <v>0</v>
      </c>
      <c r="F21" s="71" t="s">
        <v>297</v>
      </c>
      <c r="G21" s="70">
        <v>0</v>
      </c>
      <c r="H21" s="70">
        <v>0</v>
      </c>
      <c r="I21" s="71" t="s">
        <v>297</v>
      </c>
      <c r="J21" s="70">
        <v>0</v>
      </c>
      <c r="K21" s="70">
        <v>0</v>
      </c>
      <c r="L21" s="71" t="s">
        <v>297</v>
      </c>
      <c r="M21" s="70">
        <v>0</v>
      </c>
      <c r="N21" s="70">
        <v>0</v>
      </c>
      <c r="O21" s="71" t="s">
        <v>297</v>
      </c>
      <c r="P21" s="70">
        <v>0</v>
      </c>
      <c r="Q21" s="70">
        <v>0</v>
      </c>
      <c r="R21" s="71" t="s">
        <v>297</v>
      </c>
      <c r="S21" s="70">
        <v>65</v>
      </c>
      <c r="T21" s="70">
        <v>8</v>
      </c>
      <c r="U21" s="71">
        <v>0.12307692307692308</v>
      </c>
      <c r="V21" s="70">
        <v>279</v>
      </c>
      <c r="W21" s="70">
        <v>35</v>
      </c>
      <c r="X21" s="71">
        <v>0.12544802867383512</v>
      </c>
      <c r="Y21" s="70">
        <v>26</v>
      </c>
      <c r="Z21" s="70">
        <v>1</v>
      </c>
      <c r="AA21" s="71">
        <v>3.8461538461538464E-2</v>
      </c>
      <c r="AB21" s="70">
        <v>0</v>
      </c>
      <c r="AC21" s="70">
        <v>0</v>
      </c>
      <c r="AD21" s="71" t="s">
        <v>297</v>
      </c>
      <c r="AE21" s="70">
        <v>0</v>
      </c>
      <c r="AF21" s="70">
        <v>0</v>
      </c>
      <c r="AG21" s="71" t="s">
        <v>297</v>
      </c>
      <c r="AH21" s="70">
        <v>0</v>
      </c>
      <c r="AI21" s="70">
        <v>0</v>
      </c>
      <c r="AJ21" s="71" t="s">
        <v>297</v>
      </c>
    </row>
    <row r="22" spans="1:36" s="2" customFormat="1" x14ac:dyDescent="0.3">
      <c r="A22" s="120" t="s">
        <v>204</v>
      </c>
      <c r="B22" s="46" t="s">
        <v>12</v>
      </c>
      <c r="C22" s="14" t="s">
        <v>321</v>
      </c>
      <c r="D22" s="70">
        <v>39</v>
      </c>
      <c r="E22" s="70">
        <v>2</v>
      </c>
      <c r="F22" s="71">
        <v>5.128205128205128E-2</v>
      </c>
      <c r="G22" s="70">
        <v>1959</v>
      </c>
      <c r="H22" s="70">
        <v>27</v>
      </c>
      <c r="I22" s="71">
        <v>1.3782542113323124E-2</v>
      </c>
      <c r="J22" s="70">
        <v>15983</v>
      </c>
      <c r="K22" s="70">
        <v>586</v>
      </c>
      <c r="L22" s="71">
        <v>3.6663955452668463E-2</v>
      </c>
      <c r="M22" s="70">
        <v>30751</v>
      </c>
      <c r="N22" s="70">
        <v>1206</v>
      </c>
      <c r="O22" s="71">
        <v>3.9218236805307144E-2</v>
      </c>
      <c r="P22" s="70">
        <v>20917</v>
      </c>
      <c r="Q22" s="70">
        <v>923</v>
      </c>
      <c r="R22" s="71">
        <v>4.4126786824114354E-2</v>
      </c>
      <c r="S22" s="70">
        <v>21372</v>
      </c>
      <c r="T22" s="70">
        <v>1382</v>
      </c>
      <c r="U22" s="71">
        <v>6.4664046415871229E-2</v>
      </c>
      <c r="V22" s="70">
        <v>5246</v>
      </c>
      <c r="W22" s="70">
        <v>384</v>
      </c>
      <c r="X22" s="71">
        <v>7.3198627525733889E-2</v>
      </c>
      <c r="Y22" s="70">
        <v>0</v>
      </c>
      <c r="Z22" s="70">
        <v>0</v>
      </c>
      <c r="AA22" s="71" t="s">
        <v>297</v>
      </c>
      <c r="AB22" s="70">
        <v>0</v>
      </c>
      <c r="AC22" s="70">
        <v>0</v>
      </c>
      <c r="AD22" s="71" t="s">
        <v>297</v>
      </c>
      <c r="AE22" s="70">
        <v>0</v>
      </c>
      <c r="AF22" s="70">
        <v>0</v>
      </c>
      <c r="AG22" s="71" t="s">
        <v>297</v>
      </c>
      <c r="AH22" s="70">
        <v>0</v>
      </c>
      <c r="AI22" s="70">
        <v>0</v>
      </c>
      <c r="AJ22" s="71" t="s">
        <v>297</v>
      </c>
    </row>
    <row r="23" spans="1:36" s="2" customFormat="1" x14ac:dyDescent="0.3">
      <c r="A23" s="119" t="s">
        <v>143</v>
      </c>
      <c r="B23" s="46" t="s">
        <v>12</v>
      </c>
      <c r="C23" s="14" t="s">
        <v>321</v>
      </c>
      <c r="D23" s="70">
        <v>11693</v>
      </c>
      <c r="E23" s="70">
        <v>442</v>
      </c>
      <c r="F23" s="71">
        <v>3.7800393397759341E-2</v>
      </c>
      <c r="G23" s="70">
        <v>11408</v>
      </c>
      <c r="H23" s="70">
        <v>624</v>
      </c>
      <c r="I23" s="71">
        <v>5.4698457223001401E-2</v>
      </c>
      <c r="J23" s="70">
        <v>22016</v>
      </c>
      <c r="K23" s="70">
        <v>1170</v>
      </c>
      <c r="L23" s="71">
        <v>5.314316860465116E-2</v>
      </c>
      <c r="M23" s="70">
        <v>15254</v>
      </c>
      <c r="N23" s="70">
        <v>844</v>
      </c>
      <c r="O23" s="71">
        <v>5.5329749573882259E-2</v>
      </c>
      <c r="P23" s="70">
        <v>20319</v>
      </c>
      <c r="Q23" s="70">
        <v>1393</v>
      </c>
      <c r="R23" s="71">
        <v>6.8556523450957238E-2</v>
      </c>
      <c r="S23" s="70">
        <v>12369</v>
      </c>
      <c r="T23" s="70">
        <v>855</v>
      </c>
      <c r="U23" s="71">
        <v>6.9124423963133647E-2</v>
      </c>
      <c r="V23" s="70">
        <v>9470</v>
      </c>
      <c r="W23" s="70">
        <v>776</v>
      </c>
      <c r="X23" s="71">
        <v>8.1942977824709606E-2</v>
      </c>
      <c r="Y23" s="70">
        <v>75257</v>
      </c>
      <c r="Z23" s="70">
        <v>4724</v>
      </c>
      <c r="AA23" s="71">
        <v>6.2771569422113552E-2</v>
      </c>
      <c r="AB23" s="70">
        <v>54995</v>
      </c>
      <c r="AC23" s="70">
        <v>3755</v>
      </c>
      <c r="AD23" s="71">
        <v>6.8278934448586237E-2</v>
      </c>
      <c r="AE23" s="70">
        <v>139932</v>
      </c>
      <c r="AF23" s="70">
        <v>8183</v>
      </c>
      <c r="AG23" s="71">
        <v>5.8478403796129549E-2</v>
      </c>
      <c r="AH23" s="70">
        <v>31850</v>
      </c>
      <c r="AI23" s="70">
        <v>4562</v>
      </c>
      <c r="AJ23" s="71">
        <v>0.14323390894819465</v>
      </c>
    </row>
    <row r="24" spans="1:36" s="2" customFormat="1" x14ac:dyDescent="0.3">
      <c r="A24" s="119" t="s">
        <v>341</v>
      </c>
      <c r="B24" s="46" t="s">
        <v>12</v>
      </c>
      <c r="C24" s="14" t="s">
        <v>321</v>
      </c>
      <c r="D24" s="70">
        <v>272948</v>
      </c>
      <c r="E24" s="70">
        <v>13758</v>
      </c>
      <c r="F24" s="71">
        <v>5.0405205387106702E-2</v>
      </c>
      <c r="G24" s="70">
        <v>0</v>
      </c>
      <c r="H24" s="70">
        <v>0</v>
      </c>
      <c r="I24" s="71" t="s">
        <v>297</v>
      </c>
      <c r="J24" s="70">
        <v>0</v>
      </c>
      <c r="K24" s="70">
        <v>0</v>
      </c>
      <c r="L24" s="71" t="s">
        <v>297</v>
      </c>
      <c r="M24" s="70">
        <v>0</v>
      </c>
      <c r="N24" s="70">
        <v>0</v>
      </c>
      <c r="O24" s="71" t="s">
        <v>297</v>
      </c>
      <c r="P24" s="70">
        <v>0</v>
      </c>
      <c r="Q24" s="70">
        <v>0</v>
      </c>
      <c r="R24" s="71" t="s">
        <v>297</v>
      </c>
      <c r="S24" s="70">
        <v>0</v>
      </c>
      <c r="T24" s="70">
        <v>0</v>
      </c>
      <c r="U24" s="71" t="s">
        <v>297</v>
      </c>
      <c r="V24" s="70">
        <v>0</v>
      </c>
      <c r="W24" s="70">
        <v>0</v>
      </c>
      <c r="X24" s="71" t="s">
        <v>297</v>
      </c>
      <c r="Y24" s="70">
        <v>0</v>
      </c>
      <c r="Z24" s="70">
        <v>0</v>
      </c>
      <c r="AA24" s="71" t="s">
        <v>297</v>
      </c>
      <c r="AB24" s="70">
        <v>0</v>
      </c>
      <c r="AC24" s="70">
        <v>0</v>
      </c>
      <c r="AD24" s="71" t="s">
        <v>297</v>
      </c>
      <c r="AE24" s="70">
        <v>0</v>
      </c>
      <c r="AF24" s="70">
        <v>0</v>
      </c>
      <c r="AG24" s="71" t="s">
        <v>297</v>
      </c>
      <c r="AH24" s="70">
        <v>0</v>
      </c>
      <c r="AI24" s="70">
        <v>0</v>
      </c>
      <c r="AJ24" s="71" t="s">
        <v>297</v>
      </c>
    </row>
    <row r="25" spans="1:36" s="2" customFormat="1" x14ac:dyDescent="0.3">
      <c r="A25" s="120" t="s">
        <v>113</v>
      </c>
      <c r="B25" s="46" t="s">
        <v>12</v>
      </c>
      <c r="C25" s="14" t="s">
        <v>321</v>
      </c>
      <c r="D25" s="70">
        <v>6775736</v>
      </c>
      <c r="E25" s="70">
        <v>121906</v>
      </c>
      <c r="F25" s="71">
        <v>1.7991551028552471E-2</v>
      </c>
      <c r="G25" s="70">
        <v>10839589</v>
      </c>
      <c r="H25" s="70">
        <v>196081</v>
      </c>
      <c r="I25" s="71">
        <v>1.8089338996155665E-2</v>
      </c>
      <c r="J25" s="70">
        <v>6175377</v>
      </c>
      <c r="K25" s="70">
        <v>119802</v>
      </c>
      <c r="L25" s="71">
        <v>1.9399949185288607E-2</v>
      </c>
      <c r="M25" s="70">
        <v>6446479</v>
      </c>
      <c r="N25" s="70">
        <v>112642</v>
      </c>
      <c r="O25" s="71">
        <v>1.7473414557000806E-2</v>
      </c>
      <c r="P25" s="70">
        <v>9710317</v>
      </c>
      <c r="Q25" s="70">
        <v>201531</v>
      </c>
      <c r="R25" s="71">
        <v>2.075431728953854E-2</v>
      </c>
      <c r="S25" s="70">
        <v>13424859</v>
      </c>
      <c r="T25" s="70">
        <v>261843</v>
      </c>
      <c r="U25" s="71">
        <v>1.9504338928252429E-2</v>
      </c>
      <c r="V25" s="70">
        <v>9444422</v>
      </c>
      <c r="W25" s="70">
        <v>181051</v>
      </c>
      <c r="X25" s="71">
        <v>1.9170151439654011E-2</v>
      </c>
      <c r="Y25" s="70">
        <v>12976184</v>
      </c>
      <c r="Z25" s="70">
        <v>242263</v>
      </c>
      <c r="AA25" s="71">
        <v>1.8669818492092899E-2</v>
      </c>
      <c r="AB25" s="70">
        <v>12360834</v>
      </c>
      <c r="AC25" s="70">
        <v>285947</v>
      </c>
      <c r="AD25" s="71">
        <v>2.3133309613251014E-2</v>
      </c>
      <c r="AE25" s="70">
        <v>13679011</v>
      </c>
      <c r="AF25" s="70">
        <v>389469</v>
      </c>
      <c r="AG25" s="71">
        <v>2.8472014533799262E-2</v>
      </c>
      <c r="AH25" s="70">
        <v>14923454</v>
      </c>
      <c r="AI25" s="70">
        <v>454654</v>
      </c>
      <c r="AJ25" s="71">
        <v>3.0465735345182154E-2</v>
      </c>
    </row>
    <row r="26" spans="1:36" s="2" customFormat="1" x14ac:dyDescent="0.3">
      <c r="A26" s="119" t="s">
        <v>40</v>
      </c>
      <c r="B26" s="46" t="s">
        <v>12</v>
      </c>
      <c r="C26" s="14" t="s">
        <v>321</v>
      </c>
      <c r="D26" s="70">
        <v>0</v>
      </c>
      <c r="E26" s="70">
        <v>0</v>
      </c>
      <c r="F26" s="71" t="s">
        <v>297</v>
      </c>
      <c r="G26" s="70">
        <v>530355</v>
      </c>
      <c r="H26" s="70">
        <v>42407</v>
      </c>
      <c r="I26" s="71">
        <v>7.9959649668618196E-2</v>
      </c>
      <c r="J26" s="70">
        <v>728128</v>
      </c>
      <c r="K26" s="70">
        <v>65319</v>
      </c>
      <c r="L26" s="71">
        <v>8.9708128241188359E-2</v>
      </c>
      <c r="M26" s="70">
        <v>837894</v>
      </c>
      <c r="N26" s="70">
        <v>67598</v>
      </c>
      <c r="O26" s="71">
        <v>8.0676075971423594E-2</v>
      </c>
      <c r="P26" s="70">
        <v>144027</v>
      </c>
      <c r="Q26" s="70">
        <v>61541</v>
      </c>
      <c r="R26" s="71">
        <v>0.42728793906698048</v>
      </c>
      <c r="S26" s="70">
        <v>480817</v>
      </c>
      <c r="T26" s="70">
        <v>50804</v>
      </c>
      <c r="U26" s="71">
        <v>0.10566182144142158</v>
      </c>
      <c r="V26" s="70">
        <v>347692</v>
      </c>
      <c r="W26" s="70">
        <v>37571</v>
      </c>
      <c r="X26" s="71">
        <v>0.10805828146750572</v>
      </c>
      <c r="Y26" s="70">
        <v>300358</v>
      </c>
      <c r="Z26" s="70">
        <v>31065</v>
      </c>
      <c r="AA26" s="71">
        <v>0.1034265776173766</v>
      </c>
      <c r="AB26" s="70">
        <v>339099</v>
      </c>
      <c r="AC26" s="70">
        <v>29459</v>
      </c>
      <c r="AD26" s="71">
        <v>8.6874334633838493E-2</v>
      </c>
      <c r="AE26" s="70">
        <v>360892</v>
      </c>
      <c r="AF26" s="70">
        <v>34349</v>
      </c>
      <c r="AG26" s="71">
        <v>9.5178058809837845E-2</v>
      </c>
      <c r="AH26" s="70">
        <v>183957</v>
      </c>
      <c r="AI26" s="70">
        <v>20747</v>
      </c>
      <c r="AJ26" s="71">
        <v>0.11278179139690253</v>
      </c>
    </row>
    <row r="27" spans="1:36" s="2" customFormat="1" x14ac:dyDescent="0.3">
      <c r="A27" s="120" t="s">
        <v>153</v>
      </c>
      <c r="B27" s="46" t="s">
        <v>12</v>
      </c>
      <c r="C27" s="14" t="s">
        <v>321</v>
      </c>
      <c r="D27" s="70">
        <v>0</v>
      </c>
      <c r="E27" s="70">
        <v>0</v>
      </c>
      <c r="F27" s="71" t="s">
        <v>297</v>
      </c>
      <c r="G27" s="70">
        <v>0</v>
      </c>
      <c r="H27" s="70">
        <v>0</v>
      </c>
      <c r="I27" s="71" t="s">
        <v>297</v>
      </c>
      <c r="J27" s="70">
        <v>0</v>
      </c>
      <c r="K27" s="70">
        <v>0</v>
      </c>
      <c r="L27" s="71" t="s">
        <v>297</v>
      </c>
      <c r="M27" s="70">
        <v>0</v>
      </c>
      <c r="N27" s="70">
        <v>0</v>
      </c>
      <c r="O27" s="71" t="s">
        <v>297</v>
      </c>
      <c r="P27" s="70">
        <v>384800</v>
      </c>
      <c r="Q27" s="70">
        <v>194</v>
      </c>
      <c r="R27" s="71">
        <v>5.0415800415800412E-4</v>
      </c>
      <c r="S27" s="70">
        <v>252135</v>
      </c>
      <c r="T27" s="70">
        <v>88</v>
      </c>
      <c r="U27" s="71">
        <v>3.4901937454141633E-4</v>
      </c>
      <c r="V27" s="70">
        <v>164450</v>
      </c>
      <c r="W27" s="70">
        <v>110</v>
      </c>
      <c r="X27" s="71">
        <v>6.6889632107023408E-4</v>
      </c>
      <c r="Y27" s="70">
        <v>864610</v>
      </c>
      <c r="Z27" s="70">
        <v>233</v>
      </c>
      <c r="AA27" s="71">
        <v>2.6948566405662666E-4</v>
      </c>
      <c r="AB27" s="70">
        <v>796510</v>
      </c>
      <c r="AC27" s="70">
        <v>574</v>
      </c>
      <c r="AD27" s="71">
        <v>7.2064380861508329E-4</v>
      </c>
      <c r="AE27" s="70">
        <v>31076</v>
      </c>
      <c r="AF27" s="70">
        <v>291</v>
      </c>
      <c r="AG27" s="71">
        <v>9.3641395288968973E-3</v>
      </c>
      <c r="AH27" s="70">
        <v>0</v>
      </c>
      <c r="AI27" s="70">
        <v>0</v>
      </c>
      <c r="AJ27" s="71" t="s">
        <v>297</v>
      </c>
    </row>
    <row r="28" spans="1:36" s="2" customFormat="1" x14ac:dyDescent="0.3">
      <c r="A28" s="119" t="s">
        <v>36</v>
      </c>
      <c r="B28" s="46" t="s">
        <v>12</v>
      </c>
      <c r="C28" s="14" t="s">
        <v>321</v>
      </c>
      <c r="D28" s="70">
        <v>92422</v>
      </c>
      <c r="E28" s="70">
        <v>693</v>
      </c>
      <c r="F28" s="71">
        <v>7.4982147107831472E-3</v>
      </c>
      <c r="G28" s="70">
        <v>17804</v>
      </c>
      <c r="H28" s="70">
        <v>363</v>
      </c>
      <c r="I28" s="71">
        <v>2.0388676701864748E-2</v>
      </c>
      <c r="J28" s="70">
        <v>36829</v>
      </c>
      <c r="K28" s="70">
        <v>1014</v>
      </c>
      <c r="L28" s="71">
        <v>2.7532650900105895E-2</v>
      </c>
      <c r="M28" s="70">
        <v>52285</v>
      </c>
      <c r="N28" s="70">
        <v>1256</v>
      </c>
      <c r="O28" s="71">
        <v>2.4022186095438464E-2</v>
      </c>
      <c r="P28" s="70">
        <v>51727</v>
      </c>
      <c r="Q28" s="70">
        <v>1290</v>
      </c>
      <c r="R28" s="71">
        <v>2.4938620063023179E-2</v>
      </c>
      <c r="S28" s="70">
        <v>54600</v>
      </c>
      <c r="T28" s="70">
        <v>1747</v>
      </c>
      <c r="U28" s="71">
        <v>3.1996336996336999E-2</v>
      </c>
      <c r="V28" s="70">
        <v>57746</v>
      </c>
      <c r="W28" s="70">
        <v>1839</v>
      </c>
      <c r="X28" s="71">
        <v>3.1846361652755166E-2</v>
      </c>
      <c r="Y28" s="70">
        <v>37615</v>
      </c>
      <c r="Z28" s="70">
        <v>789</v>
      </c>
      <c r="AA28" s="71">
        <v>2.0975674597899775E-2</v>
      </c>
      <c r="AB28" s="70">
        <v>83226</v>
      </c>
      <c r="AC28" s="70">
        <v>2277</v>
      </c>
      <c r="AD28" s="71">
        <v>2.7359238699444885E-2</v>
      </c>
      <c r="AE28" s="70">
        <v>139633</v>
      </c>
      <c r="AF28" s="70">
        <v>2313</v>
      </c>
      <c r="AG28" s="71">
        <v>1.6564852148131172E-2</v>
      </c>
      <c r="AH28" s="70">
        <v>51466</v>
      </c>
      <c r="AI28" s="70">
        <v>2444</v>
      </c>
      <c r="AJ28" s="71">
        <v>4.7487661757276652E-2</v>
      </c>
    </row>
    <row r="29" spans="1:36" s="2" customFormat="1" x14ac:dyDescent="0.3">
      <c r="A29" s="119" t="s">
        <v>154</v>
      </c>
      <c r="B29" s="46" t="s">
        <v>12</v>
      </c>
      <c r="C29" s="14" t="s">
        <v>321</v>
      </c>
      <c r="D29" s="70">
        <v>146139</v>
      </c>
      <c r="E29" s="70">
        <v>914</v>
      </c>
      <c r="F29" s="71">
        <v>6.2543195177194319E-3</v>
      </c>
      <c r="G29" s="70">
        <v>92248</v>
      </c>
      <c r="H29" s="70">
        <v>1307</v>
      </c>
      <c r="I29" s="71">
        <v>1.4168328852658053E-2</v>
      </c>
      <c r="J29" s="70">
        <v>133356</v>
      </c>
      <c r="K29" s="70">
        <v>1454</v>
      </c>
      <c r="L29" s="71">
        <v>1.0903146465100932E-2</v>
      </c>
      <c r="M29" s="70">
        <v>136259</v>
      </c>
      <c r="N29" s="70">
        <v>2017</v>
      </c>
      <c r="O29" s="71">
        <v>1.4802691932276034E-2</v>
      </c>
      <c r="P29" s="70">
        <v>122603</v>
      </c>
      <c r="Q29" s="70">
        <v>2296</v>
      </c>
      <c r="R29" s="71">
        <v>1.8727111082110552E-2</v>
      </c>
      <c r="S29" s="70">
        <v>218809</v>
      </c>
      <c r="T29" s="70">
        <v>4014</v>
      </c>
      <c r="U29" s="71">
        <v>1.834476644013729E-2</v>
      </c>
      <c r="V29" s="70">
        <v>40885</v>
      </c>
      <c r="W29" s="70">
        <v>911</v>
      </c>
      <c r="X29" s="71">
        <v>2.2282010517304635E-2</v>
      </c>
      <c r="Y29" s="70">
        <v>93541</v>
      </c>
      <c r="Z29" s="70">
        <v>1827</v>
      </c>
      <c r="AA29" s="71">
        <v>1.9531542318341689E-2</v>
      </c>
      <c r="AB29" s="70">
        <v>78110</v>
      </c>
      <c r="AC29" s="70">
        <v>1556</v>
      </c>
      <c r="AD29" s="71">
        <v>1.992062475995391E-2</v>
      </c>
      <c r="AE29" s="70">
        <v>150332</v>
      </c>
      <c r="AF29" s="70">
        <v>2283</v>
      </c>
      <c r="AG29" s="71">
        <v>1.5186387462416517E-2</v>
      </c>
      <c r="AH29" s="70">
        <v>208955</v>
      </c>
      <c r="AI29" s="70">
        <v>5406</v>
      </c>
      <c r="AJ29" s="71">
        <v>2.5871599148141945E-2</v>
      </c>
    </row>
    <row r="30" spans="1:36" s="2" customFormat="1" x14ac:dyDescent="0.3">
      <c r="A30" s="120" t="s">
        <v>66</v>
      </c>
      <c r="B30" s="46" t="s">
        <v>12</v>
      </c>
      <c r="C30" s="14" t="s">
        <v>321</v>
      </c>
      <c r="D30" s="70">
        <v>5612</v>
      </c>
      <c r="E30" s="70">
        <v>197</v>
      </c>
      <c r="F30" s="71">
        <v>3.5103349964362082E-2</v>
      </c>
      <c r="G30" s="70">
        <v>3081</v>
      </c>
      <c r="H30" s="70">
        <v>96</v>
      </c>
      <c r="I30" s="71">
        <v>3.1158714703018502E-2</v>
      </c>
      <c r="J30" s="70">
        <v>2522</v>
      </c>
      <c r="K30" s="70">
        <v>189</v>
      </c>
      <c r="L30" s="71">
        <v>7.4940523394131639E-2</v>
      </c>
      <c r="M30" s="70">
        <v>6474</v>
      </c>
      <c r="N30" s="70">
        <v>159</v>
      </c>
      <c r="O30" s="71">
        <v>2.4559777571825765E-2</v>
      </c>
      <c r="P30" s="70">
        <v>1378</v>
      </c>
      <c r="Q30" s="70">
        <v>54</v>
      </c>
      <c r="R30" s="71">
        <v>3.9187227866473148E-2</v>
      </c>
      <c r="S30" s="70">
        <v>617</v>
      </c>
      <c r="T30" s="70">
        <v>38</v>
      </c>
      <c r="U30" s="71">
        <v>6.1588330632090758E-2</v>
      </c>
      <c r="V30" s="70">
        <v>260</v>
      </c>
      <c r="W30" s="70">
        <v>8</v>
      </c>
      <c r="X30" s="71">
        <v>3.0769230769230771E-2</v>
      </c>
      <c r="Y30" s="70">
        <v>2146</v>
      </c>
      <c r="Z30" s="70">
        <v>124</v>
      </c>
      <c r="AA30" s="71">
        <v>5.778191985088537E-2</v>
      </c>
      <c r="AB30" s="70">
        <v>0</v>
      </c>
      <c r="AC30" s="70">
        <v>0</v>
      </c>
      <c r="AD30" s="71" t="s">
        <v>297</v>
      </c>
      <c r="AE30" s="70">
        <v>17160</v>
      </c>
      <c r="AF30" s="70">
        <v>508</v>
      </c>
      <c r="AG30" s="71">
        <v>2.9603729603729603E-2</v>
      </c>
      <c r="AH30" s="70">
        <v>0</v>
      </c>
      <c r="AI30" s="70" t="e">
        <v>#VALUE!</v>
      </c>
      <c r="AJ30" s="71" t="s">
        <v>297</v>
      </c>
    </row>
    <row r="31" spans="1:36" s="2" customFormat="1" x14ac:dyDescent="0.3">
      <c r="A31" s="120" t="s">
        <v>23</v>
      </c>
      <c r="B31" s="46" t="s">
        <v>305</v>
      </c>
      <c r="C31" s="14" t="s">
        <v>3</v>
      </c>
      <c r="D31" s="70">
        <v>0</v>
      </c>
      <c r="E31" s="70">
        <v>0</v>
      </c>
      <c r="F31" s="71" t="s">
        <v>297</v>
      </c>
      <c r="G31" s="70">
        <v>0</v>
      </c>
      <c r="H31" s="70">
        <v>0</v>
      </c>
      <c r="I31" s="71" t="s">
        <v>297</v>
      </c>
      <c r="J31" s="70">
        <v>1326652</v>
      </c>
      <c r="K31" s="70">
        <v>1322</v>
      </c>
      <c r="L31" s="71">
        <v>9.9649342857056704E-4</v>
      </c>
      <c r="M31" s="70">
        <v>0</v>
      </c>
      <c r="N31" s="70">
        <v>0</v>
      </c>
      <c r="O31" s="71" t="s">
        <v>297</v>
      </c>
      <c r="P31" s="70">
        <v>0</v>
      </c>
      <c r="Q31" s="70">
        <v>0</v>
      </c>
      <c r="R31" s="71" t="s">
        <v>297</v>
      </c>
      <c r="S31" s="70">
        <v>0</v>
      </c>
      <c r="T31" s="70">
        <v>0</v>
      </c>
      <c r="U31" s="71" t="s">
        <v>297</v>
      </c>
      <c r="V31" s="70">
        <v>0</v>
      </c>
      <c r="W31" s="70">
        <v>0</v>
      </c>
      <c r="X31" s="71" t="s">
        <v>297</v>
      </c>
      <c r="Y31" s="70">
        <v>0</v>
      </c>
      <c r="Z31" s="70">
        <v>0</v>
      </c>
      <c r="AA31" s="71" t="s">
        <v>297</v>
      </c>
      <c r="AB31" s="70">
        <v>0</v>
      </c>
      <c r="AC31" s="70">
        <v>0</v>
      </c>
      <c r="AD31" s="71" t="s">
        <v>297</v>
      </c>
      <c r="AE31" s="70">
        <v>0</v>
      </c>
      <c r="AF31" s="70">
        <v>0</v>
      </c>
      <c r="AG31" s="71" t="s">
        <v>297</v>
      </c>
      <c r="AH31" s="70">
        <v>3205880</v>
      </c>
      <c r="AI31" s="70">
        <v>3804</v>
      </c>
      <c r="AJ31" s="71">
        <v>1.1865696782162776E-3</v>
      </c>
    </row>
    <row r="32" spans="1:36" s="2" customFormat="1" x14ac:dyDescent="0.3">
      <c r="A32" s="120" t="s">
        <v>142</v>
      </c>
      <c r="B32" s="46" t="s">
        <v>12</v>
      </c>
      <c r="C32" s="14" t="s">
        <v>321</v>
      </c>
      <c r="D32" s="70">
        <v>0</v>
      </c>
      <c r="E32" s="70">
        <v>0</v>
      </c>
      <c r="F32" s="71" t="s">
        <v>297</v>
      </c>
      <c r="G32" s="70">
        <v>0</v>
      </c>
      <c r="H32" s="70">
        <v>0</v>
      </c>
      <c r="I32" s="71" t="s">
        <v>297</v>
      </c>
      <c r="J32" s="70">
        <v>0</v>
      </c>
      <c r="K32" s="70">
        <v>0</v>
      </c>
      <c r="L32" s="71" t="s">
        <v>297</v>
      </c>
      <c r="M32" s="70">
        <v>2229</v>
      </c>
      <c r="N32" s="70">
        <v>70</v>
      </c>
      <c r="O32" s="71">
        <v>3.1404217137729923E-2</v>
      </c>
      <c r="P32" s="70">
        <v>1306</v>
      </c>
      <c r="Q32" s="70">
        <v>107</v>
      </c>
      <c r="R32" s="71">
        <v>8.1929555895865244E-2</v>
      </c>
      <c r="S32" s="70">
        <v>2086</v>
      </c>
      <c r="T32" s="70">
        <v>2457</v>
      </c>
      <c r="U32" s="71">
        <v>1.1778523489932886</v>
      </c>
      <c r="V32" s="70">
        <v>20</v>
      </c>
      <c r="W32" s="70">
        <v>1</v>
      </c>
      <c r="X32" s="71">
        <v>0.05</v>
      </c>
      <c r="Y32" s="70">
        <v>97</v>
      </c>
      <c r="Z32" s="70">
        <v>3</v>
      </c>
      <c r="AA32" s="71">
        <v>3.0927835051546393E-2</v>
      </c>
      <c r="AB32" s="70">
        <v>78</v>
      </c>
      <c r="AC32" s="70">
        <v>3</v>
      </c>
      <c r="AD32" s="71">
        <v>3.8461538461538464E-2</v>
      </c>
      <c r="AE32" s="70">
        <v>585</v>
      </c>
      <c r="AF32" s="70">
        <v>26</v>
      </c>
      <c r="AG32" s="71">
        <v>4.4444444444444446E-2</v>
      </c>
      <c r="AH32" s="70">
        <v>130</v>
      </c>
      <c r="AI32" s="70">
        <v>5</v>
      </c>
      <c r="AJ32" s="71">
        <v>3.8461538461538464E-2</v>
      </c>
    </row>
    <row r="33" spans="1:36" s="2" customFormat="1" x14ac:dyDescent="0.3">
      <c r="A33" s="119" t="s">
        <v>144</v>
      </c>
      <c r="B33" s="46" t="s">
        <v>12</v>
      </c>
      <c r="C33" s="14" t="s">
        <v>321</v>
      </c>
      <c r="D33" s="70">
        <v>828437</v>
      </c>
      <c r="E33" s="70">
        <v>3014</v>
      </c>
      <c r="F33" s="71">
        <v>3.6381764696651647E-3</v>
      </c>
      <c r="G33" s="70">
        <v>10279335</v>
      </c>
      <c r="H33" s="70">
        <v>54995</v>
      </c>
      <c r="I33" s="71">
        <v>5.3500542593465433E-3</v>
      </c>
      <c r="J33" s="70">
        <v>11732682</v>
      </c>
      <c r="K33" s="70">
        <v>51492</v>
      </c>
      <c r="L33" s="71">
        <v>4.3887663536777014E-3</v>
      </c>
      <c r="M33" s="70">
        <v>12546884</v>
      </c>
      <c r="N33" s="70">
        <v>59493</v>
      </c>
      <c r="O33" s="71">
        <v>4.7416553783393546E-3</v>
      </c>
      <c r="P33" s="70">
        <v>25343351</v>
      </c>
      <c r="Q33" s="70">
        <v>102158</v>
      </c>
      <c r="R33" s="71">
        <v>4.0309586526264818E-3</v>
      </c>
      <c r="S33" s="70">
        <v>17995340</v>
      </c>
      <c r="T33" s="70">
        <v>100169</v>
      </c>
      <c r="U33" s="71">
        <v>5.566385519806794E-3</v>
      </c>
      <c r="V33" s="70">
        <v>12760163</v>
      </c>
      <c r="W33" s="70">
        <v>81180</v>
      </c>
      <c r="X33" s="71">
        <v>6.3619876956117257E-3</v>
      </c>
      <c r="Y33" s="70">
        <v>34303276</v>
      </c>
      <c r="Z33" s="70">
        <v>135373</v>
      </c>
      <c r="AA33" s="71">
        <v>3.9463577764409438E-3</v>
      </c>
      <c r="AB33" s="70">
        <v>15284737</v>
      </c>
      <c r="AC33" s="70">
        <v>130679</v>
      </c>
      <c r="AD33" s="71">
        <v>8.5496400755865152E-3</v>
      </c>
      <c r="AE33" s="70">
        <v>35876217</v>
      </c>
      <c r="AF33" s="70">
        <v>234398</v>
      </c>
      <c r="AG33" s="71">
        <v>6.5335205214083749E-3</v>
      </c>
      <c r="AH33" s="70">
        <v>21891284</v>
      </c>
      <c r="AI33" s="70">
        <v>159530</v>
      </c>
      <c r="AJ33" s="71">
        <v>7.2873751946208364E-3</v>
      </c>
    </row>
    <row r="34" spans="1:36" s="2" customFormat="1" x14ac:dyDescent="0.3">
      <c r="A34" s="119" t="s">
        <v>52</v>
      </c>
      <c r="B34" s="46" t="s">
        <v>12</v>
      </c>
      <c r="C34" s="14" t="s">
        <v>321</v>
      </c>
      <c r="D34" s="70">
        <v>0</v>
      </c>
      <c r="E34" s="70">
        <v>0</v>
      </c>
      <c r="F34" s="71" t="s">
        <v>297</v>
      </c>
      <c r="G34" s="70">
        <v>0</v>
      </c>
      <c r="H34" s="70">
        <v>0</v>
      </c>
      <c r="I34" s="71" t="s">
        <v>297</v>
      </c>
      <c r="J34" s="70">
        <v>0</v>
      </c>
      <c r="K34" s="70">
        <v>0</v>
      </c>
      <c r="L34" s="71" t="s">
        <v>297</v>
      </c>
      <c r="M34" s="70">
        <v>5869</v>
      </c>
      <c r="N34" s="70">
        <v>271</v>
      </c>
      <c r="O34" s="71">
        <v>4.6174816834213664E-2</v>
      </c>
      <c r="P34" s="70">
        <v>3562</v>
      </c>
      <c r="Q34" s="70">
        <v>106</v>
      </c>
      <c r="R34" s="71">
        <v>2.9758562605277934E-2</v>
      </c>
      <c r="S34" s="70">
        <v>21131</v>
      </c>
      <c r="T34" s="70">
        <v>1216</v>
      </c>
      <c r="U34" s="71">
        <v>5.7545785812313663E-2</v>
      </c>
      <c r="V34" s="70">
        <v>5324</v>
      </c>
      <c r="W34" s="70">
        <v>153</v>
      </c>
      <c r="X34" s="71">
        <v>2.8737791134485349E-2</v>
      </c>
      <c r="Y34" s="70">
        <v>7793</v>
      </c>
      <c r="Z34" s="70">
        <v>165</v>
      </c>
      <c r="AA34" s="71">
        <v>2.1172847427178235E-2</v>
      </c>
      <c r="AB34" s="70">
        <v>305</v>
      </c>
      <c r="AC34" s="70">
        <v>6</v>
      </c>
      <c r="AD34" s="71">
        <v>1.9672131147540985E-2</v>
      </c>
      <c r="AE34" s="70">
        <v>26247</v>
      </c>
      <c r="AF34" s="70">
        <v>1070</v>
      </c>
      <c r="AG34" s="71">
        <v>4.0766563797767365E-2</v>
      </c>
      <c r="AH34" s="70">
        <v>16724</v>
      </c>
      <c r="AI34" s="70">
        <v>538</v>
      </c>
      <c r="AJ34" s="71">
        <v>3.216933747907199E-2</v>
      </c>
    </row>
    <row r="35" spans="1:36" s="2" customFormat="1" ht="15" x14ac:dyDescent="0.3">
      <c r="A35" s="120" t="s">
        <v>162</v>
      </c>
      <c r="B35" s="46" t="s">
        <v>12</v>
      </c>
      <c r="C35" s="14" t="s">
        <v>321</v>
      </c>
      <c r="D35" s="70">
        <v>2684</v>
      </c>
      <c r="E35" s="70">
        <v>170</v>
      </c>
      <c r="F35" s="71">
        <v>6.3338301043219081E-2</v>
      </c>
      <c r="G35" s="70">
        <v>11213</v>
      </c>
      <c r="H35" s="70">
        <v>364</v>
      </c>
      <c r="I35" s="71">
        <v>3.2462320520824046E-2</v>
      </c>
      <c r="J35" s="70">
        <v>14144</v>
      </c>
      <c r="K35" s="70">
        <v>400</v>
      </c>
      <c r="L35" s="71">
        <v>2.828054298642534E-2</v>
      </c>
      <c r="M35" s="70">
        <v>72351</v>
      </c>
      <c r="N35" s="70">
        <v>480</v>
      </c>
      <c r="O35" s="71">
        <v>6.6343243355309533E-3</v>
      </c>
      <c r="P35" s="70">
        <v>13032</v>
      </c>
      <c r="Q35" s="70">
        <v>346</v>
      </c>
      <c r="R35" s="71">
        <v>2.6550030693677104E-2</v>
      </c>
      <c r="S35" s="70">
        <v>8859</v>
      </c>
      <c r="T35" s="70">
        <v>322</v>
      </c>
      <c r="U35" s="71">
        <v>3.6347217518907328E-2</v>
      </c>
      <c r="V35" s="70">
        <v>34489</v>
      </c>
      <c r="W35" s="70">
        <v>602</v>
      </c>
      <c r="X35" s="71">
        <v>1.7454840673838037E-2</v>
      </c>
      <c r="Y35" s="70">
        <v>18674</v>
      </c>
      <c r="Z35" s="70">
        <v>633</v>
      </c>
      <c r="AA35" s="71">
        <v>3.3897397451001392E-2</v>
      </c>
      <c r="AB35" s="70">
        <v>16367</v>
      </c>
      <c r="AC35" s="70">
        <v>516</v>
      </c>
      <c r="AD35" s="71">
        <v>3.1526852813588316E-2</v>
      </c>
      <c r="AE35" s="70">
        <v>9698</v>
      </c>
      <c r="AF35" s="70">
        <v>309</v>
      </c>
      <c r="AG35" s="71">
        <v>3.1862239637038561E-2</v>
      </c>
      <c r="AH35" s="70">
        <v>438</v>
      </c>
      <c r="AI35" s="70">
        <v>157</v>
      </c>
      <c r="AJ35" s="71">
        <v>0.35844748858447489</v>
      </c>
    </row>
    <row r="36" spans="1:36" s="2" customFormat="1" x14ac:dyDescent="0.3">
      <c r="A36" s="120" t="s">
        <v>145</v>
      </c>
      <c r="B36" s="46" t="s">
        <v>12</v>
      </c>
      <c r="C36" s="14" t="s">
        <v>321</v>
      </c>
      <c r="D36" s="70">
        <v>0</v>
      </c>
      <c r="E36" s="70">
        <v>0</v>
      </c>
      <c r="F36" s="71" t="s">
        <v>297</v>
      </c>
      <c r="G36" s="70">
        <v>0</v>
      </c>
      <c r="H36" s="70">
        <v>0</v>
      </c>
      <c r="I36" s="71" t="s">
        <v>297</v>
      </c>
      <c r="J36" s="70">
        <v>0</v>
      </c>
      <c r="K36" s="70">
        <v>0</v>
      </c>
      <c r="L36" s="71" t="s">
        <v>297</v>
      </c>
      <c r="M36" s="70">
        <v>0</v>
      </c>
      <c r="N36" s="70">
        <v>0</v>
      </c>
      <c r="O36" s="71" t="s">
        <v>297</v>
      </c>
      <c r="P36" s="70">
        <v>0</v>
      </c>
      <c r="Q36" s="70">
        <v>0</v>
      </c>
      <c r="R36" s="71" t="s">
        <v>297</v>
      </c>
      <c r="S36" s="70">
        <v>0</v>
      </c>
      <c r="T36" s="70">
        <v>0</v>
      </c>
      <c r="U36" s="71" t="s">
        <v>297</v>
      </c>
      <c r="V36" s="70">
        <v>0</v>
      </c>
      <c r="W36" s="70">
        <v>0</v>
      </c>
      <c r="X36" s="71" t="s">
        <v>297</v>
      </c>
      <c r="Y36" s="70">
        <v>0</v>
      </c>
      <c r="Z36" s="70">
        <v>0</v>
      </c>
      <c r="AA36" s="71" t="s">
        <v>297</v>
      </c>
      <c r="AB36" s="70">
        <v>0</v>
      </c>
      <c r="AC36" s="70">
        <v>690</v>
      </c>
      <c r="AD36" s="71" t="s">
        <v>297</v>
      </c>
      <c r="AE36" s="70">
        <v>435</v>
      </c>
      <c r="AF36" s="70">
        <v>3025</v>
      </c>
      <c r="AG36" s="71">
        <v>6.9540229885057467</v>
      </c>
      <c r="AH36" s="70">
        <v>0</v>
      </c>
      <c r="AI36" s="70">
        <v>0</v>
      </c>
      <c r="AJ36" s="71" t="s">
        <v>297</v>
      </c>
    </row>
    <row r="37" spans="1:36" s="2" customFormat="1" x14ac:dyDescent="0.3">
      <c r="A37" s="120" t="s">
        <v>139</v>
      </c>
      <c r="B37" s="46" t="s">
        <v>12</v>
      </c>
      <c r="C37" s="14" t="s">
        <v>321</v>
      </c>
      <c r="D37" s="70">
        <v>17225</v>
      </c>
      <c r="E37" s="70">
        <v>179</v>
      </c>
      <c r="F37" s="71">
        <v>1.0391872278664732E-2</v>
      </c>
      <c r="G37" s="70">
        <v>0</v>
      </c>
      <c r="H37" s="70">
        <v>0</v>
      </c>
      <c r="I37" s="71" t="s">
        <v>297</v>
      </c>
      <c r="J37" s="70">
        <v>0</v>
      </c>
      <c r="K37" s="70">
        <v>0</v>
      </c>
      <c r="L37" s="71" t="s">
        <v>297</v>
      </c>
      <c r="M37" s="70">
        <v>0</v>
      </c>
      <c r="N37" s="70">
        <v>0</v>
      </c>
      <c r="O37" s="71" t="s">
        <v>297</v>
      </c>
      <c r="P37" s="70">
        <v>0</v>
      </c>
      <c r="Q37" s="70">
        <v>0</v>
      </c>
      <c r="R37" s="71" t="s">
        <v>297</v>
      </c>
      <c r="S37" s="70">
        <v>35412</v>
      </c>
      <c r="T37" s="70">
        <v>105</v>
      </c>
      <c r="U37" s="71">
        <v>2.9650965774313792E-3</v>
      </c>
      <c r="V37" s="70">
        <v>198588</v>
      </c>
      <c r="W37" s="70">
        <v>304</v>
      </c>
      <c r="X37" s="71">
        <v>1.5308075009567547E-3</v>
      </c>
      <c r="Y37" s="70">
        <v>313405</v>
      </c>
      <c r="Z37" s="70">
        <v>445</v>
      </c>
      <c r="AA37" s="71">
        <v>1.4198880043394329E-3</v>
      </c>
      <c r="AB37" s="70">
        <v>830308</v>
      </c>
      <c r="AC37" s="70">
        <v>756</v>
      </c>
      <c r="AD37" s="71">
        <v>9.1050549916416555E-4</v>
      </c>
      <c r="AE37" s="70">
        <v>826842</v>
      </c>
      <c r="AF37" s="70">
        <v>893</v>
      </c>
      <c r="AG37" s="71">
        <v>1.0800128682384301E-3</v>
      </c>
      <c r="AH37" s="70">
        <v>815557</v>
      </c>
      <c r="AI37" s="70">
        <v>1063</v>
      </c>
      <c r="AJ37" s="71">
        <v>1.3034036860697657E-3</v>
      </c>
    </row>
    <row r="38" spans="1:36" s="2" customFormat="1" x14ac:dyDescent="0.3">
      <c r="A38" s="120" t="s">
        <v>59</v>
      </c>
      <c r="B38" s="46" t="s">
        <v>12</v>
      </c>
      <c r="C38" s="14" t="s">
        <v>321</v>
      </c>
      <c r="D38" s="70">
        <v>16386</v>
      </c>
      <c r="E38" s="70">
        <v>151</v>
      </c>
      <c r="F38" s="71">
        <v>9.2151836933968018E-3</v>
      </c>
      <c r="G38" s="70">
        <v>13462</v>
      </c>
      <c r="H38" s="70">
        <v>181</v>
      </c>
      <c r="I38" s="71">
        <v>1.3445253305600952E-2</v>
      </c>
      <c r="J38" s="70">
        <v>0</v>
      </c>
      <c r="K38" s="70">
        <v>0</v>
      </c>
      <c r="L38" s="71" t="s">
        <v>297</v>
      </c>
      <c r="M38" s="70">
        <v>0</v>
      </c>
      <c r="N38" s="70">
        <v>0</v>
      </c>
      <c r="O38" s="71" t="s">
        <v>297</v>
      </c>
      <c r="P38" s="70">
        <v>0</v>
      </c>
      <c r="Q38" s="70">
        <v>0</v>
      </c>
      <c r="R38" s="71" t="s">
        <v>297</v>
      </c>
      <c r="S38" s="70">
        <v>0</v>
      </c>
      <c r="T38" s="70">
        <v>508</v>
      </c>
      <c r="U38" s="71" t="s">
        <v>297</v>
      </c>
      <c r="V38" s="70">
        <v>177034</v>
      </c>
      <c r="W38" s="70">
        <v>3500</v>
      </c>
      <c r="X38" s="71">
        <v>1.9770213631279867E-2</v>
      </c>
      <c r="Y38" s="70">
        <v>158151</v>
      </c>
      <c r="Z38" s="70">
        <v>3248</v>
      </c>
      <c r="AA38" s="71">
        <v>2.0537334572655247E-2</v>
      </c>
      <c r="AB38" s="70">
        <v>146822</v>
      </c>
      <c r="AC38" s="70">
        <v>3450</v>
      </c>
      <c r="AD38" s="71">
        <v>2.3497840923022435E-2</v>
      </c>
      <c r="AE38" s="70">
        <v>0</v>
      </c>
      <c r="AF38" s="70">
        <v>0</v>
      </c>
      <c r="AG38" s="71" t="s">
        <v>297</v>
      </c>
      <c r="AH38" s="70">
        <v>229430</v>
      </c>
      <c r="AI38" s="70">
        <v>6448</v>
      </c>
      <c r="AJ38" s="71">
        <v>2.8104432724578302E-2</v>
      </c>
    </row>
    <row r="39" spans="1:36" s="2" customFormat="1" x14ac:dyDescent="0.3">
      <c r="A39" s="120" t="s">
        <v>45</v>
      </c>
      <c r="B39" s="46" t="s">
        <v>12</v>
      </c>
      <c r="C39" s="14" t="s">
        <v>321</v>
      </c>
      <c r="D39" s="70">
        <v>6292</v>
      </c>
      <c r="E39" s="70">
        <v>241</v>
      </c>
      <c r="F39" s="71">
        <v>3.8302606484424663E-2</v>
      </c>
      <c r="G39" s="70">
        <v>761</v>
      </c>
      <c r="H39" s="70">
        <v>53</v>
      </c>
      <c r="I39" s="71">
        <v>6.9645203679369244E-2</v>
      </c>
      <c r="J39" s="70">
        <v>1287</v>
      </c>
      <c r="K39" s="70">
        <v>124</v>
      </c>
      <c r="L39" s="71">
        <v>9.6348096348096351E-2</v>
      </c>
      <c r="M39" s="70">
        <v>1046</v>
      </c>
      <c r="N39" s="70">
        <v>145</v>
      </c>
      <c r="O39" s="71">
        <v>0.13862332695984703</v>
      </c>
      <c r="P39" s="70">
        <v>598</v>
      </c>
      <c r="Q39" s="70">
        <v>77</v>
      </c>
      <c r="R39" s="71">
        <v>0.12876254180602006</v>
      </c>
      <c r="S39" s="70">
        <v>520</v>
      </c>
      <c r="T39" s="70">
        <v>55</v>
      </c>
      <c r="U39" s="71">
        <v>0.10576923076923077</v>
      </c>
      <c r="V39" s="70">
        <v>676</v>
      </c>
      <c r="W39" s="70">
        <v>202</v>
      </c>
      <c r="X39" s="71">
        <v>0.29881656804733731</v>
      </c>
      <c r="Y39" s="70">
        <v>0</v>
      </c>
      <c r="Z39" s="70">
        <v>0</v>
      </c>
      <c r="AA39" s="71" t="s">
        <v>297</v>
      </c>
      <c r="AB39" s="70">
        <v>0</v>
      </c>
      <c r="AC39" s="70">
        <v>0</v>
      </c>
      <c r="AD39" s="71" t="s">
        <v>297</v>
      </c>
      <c r="AE39" s="70">
        <v>0</v>
      </c>
      <c r="AF39" s="70">
        <v>0</v>
      </c>
      <c r="AG39" s="71" t="s">
        <v>297</v>
      </c>
      <c r="AH39" s="70">
        <v>0</v>
      </c>
      <c r="AI39" s="70">
        <v>0</v>
      </c>
      <c r="AJ39" s="71" t="s">
        <v>297</v>
      </c>
    </row>
    <row r="40" spans="1:36" s="2" customFormat="1" x14ac:dyDescent="0.3">
      <c r="A40" s="120" t="s">
        <v>163</v>
      </c>
      <c r="B40" s="46" t="s">
        <v>12</v>
      </c>
      <c r="C40" s="14" t="s">
        <v>321</v>
      </c>
      <c r="D40" s="70">
        <v>5440</v>
      </c>
      <c r="E40" s="70">
        <v>38</v>
      </c>
      <c r="F40" s="71">
        <v>6.9852941176470592E-3</v>
      </c>
      <c r="G40" s="70">
        <v>28900</v>
      </c>
      <c r="H40" s="70">
        <v>229</v>
      </c>
      <c r="I40" s="71">
        <v>7.9238754325259512E-3</v>
      </c>
      <c r="J40" s="70">
        <v>25142</v>
      </c>
      <c r="K40" s="70">
        <v>336</v>
      </c>
      <c r="L40" s="71">
        <v>1.3364091957680376E-2</v>
      </c>
      <c r="M40" s="70">
        <v>79882</v>
      </c>
      <c r="N40" s="70">
        <v>687</v>
      </c>
      <c r="O40" s="71">
        <v>8.6001852732780857E-3</v>
      </c>
      <c r="P40" s="70">
        <v>9496</v>
      </c>
      <c r="Q40" s="70">
        <v>79</v>
      </c>
      <c r="R40" s="71">
        <v>8.3192923336141526E-3</v>
      </c>
      <c r="S40" s="70">
        <v>36471</v>
      </c>
      <c r="T40" s="70">
        <v>340</v>
      </c>
      <c r="U40" s="71">
        <v>9.3224753914068707E-3</v>
      </c>
      <c r="V40" s="70">
        <v>0</v>
      </c>
      <c r="W40" s="70">
        <v>0</v>
      </c>
      <c r="X40" s="71" t="s">
        <v>297</v>
      </c>
      <c r="Y40" s="70">
        <v>5915</v>
      </c>
      <c r="Z40" s="70">
        <v>57</v>
      </c>
      <c r="AA40" s="71">
        <v>9.6365173288250217E-3</v>
      </c>
      <c r="AB40" s="70">
        <v>17615</v>
      </c>
      <c r="AC40" s="70">
        <v>181</v>
      </c>
      <c r="AD40" s="71">
        <v>1.0275333522565995E-2</v>
      </c>
      <c r="AE40" s="70">
        <v>10699</v>
      </c>
      <c r="AF40" s="70">
        <v>127</v>
      </c>
      <c r="AG40" s="71">
        <v>1.18702682493691E-2</v>
      </c>
      <c r="AH40" s="70">
        <v>2112</v>
      </c>
      <c r="AI40" s="70">
        <v>26</v>
      </c>
      <c r="AJ40" s="71">
        <v>1.231060606060606E-2</v>
      </c>
    </row>
    <row r="41" spans="1:36" s="2" customFormat="1" x14ac:dyDescent="0.3">
      <c r="A41" s="119" t="s">
        <v>155</v>
      </c>
      <c r="B41" s="46" t="s">
        <v>12</v>
      </c>
      <c r="C41" s="14" t="s">
        <v>321</v>
      </c>
      <c r="D41" s="70">
        <v>32747</v>
      </c>
      <c r="E41" s="70">
        <v>648</v>
      </c>
      <c r="F41" s="71">
        <v>1.9788072189818914E-2</v>
      </c>
      <c r="G41" s="70">
        <v>6502</v>
      </c>
      <c r="H41" s="70">
        <v>224</v>
      </c>
      <c r="I41" s="71">
        <v>3.4450938172869885E-2</v>
      </c>
      <c r="J41" s="70">
        <v>15515</v>
      </c>
      <c r="K41" s="70">
        <v>309</v>
      </c>
      <c r="L41" s="71">
        <v>1.9916210119239445E-2</v>
      </c>
      <c r="M41" s="70">
        <v>17576</v>
      </c>
      <c r="N41" s="70">
        <v>425</v>
      </c>
      <c r="O41" s="71">
        <v>2.4180700955848886E-2</v>
      </c>
      <c r="P41" s="70">
        <v>36711</v>
      </c>
      <c r="Q41" s="70">
        <v>934</v>
      </c>
      <c r="R41" s="71">
        <v>2.5441965623382638E-2</v>
      </c>
      <c r="S41" s="70">
        <v>33507</v>
      </c>
      <c r="T41" s="70">
        <v>1064</v>
      </c>
      <c r="U41" s="71">
        <v>3.1754558748918138E-2</v>
      </c>
      <c r="V41" s="70">
        <v>25408</v>
      </c>
      <c r="W41" s="70">
        <v>806</v>
      </c>
      <c r="X41" s="71">
        <v>3.1722292191435769E-2</v>
      </c>
      <c r="Y41" s="70">
        <v>31161</v>
      </c>
      <c r="Z41" s="70">
        <v>715</v>
      </c>
      <c r="AA41" s="71">
        <v>2.2945348352106799E-2</v>
      </c>
      <c r="AB41" s="70">
        <v>11284</v>
      </c>
      <c r="AC41" s="70">
        <v>419</v>
      </c>
      <c r="AD41" s="71">
        <v>3.7132222616093585E-2</v>
      </c>
      <c r="AE41" s="70">
        <v>16978</v>
      </c>
      <c r="AF41" s="70">
        <v>632</v>
      </c>
      <c r="AG41" s="71">
        <v>3.7224643656496643E-2</v>
      </c>
      <c r="AH41" s="70">
        <v>13539</v>
      </c>
      <c r="AI41" s="70">
        <v>715</v>
      </c>
      <c r="AJ41" s="71">
        <v>5.2810399586380084E-2</v>
      </c>
    </row>
    <row r="42" spans="1:36" s="2" customFormat="1" x14ac:dyDescent="0.3">
      <c r="A42" s="119" t="s">
        <v>47</v>
      </c>
      <c r="B42" s="46" t="s">
        <v>12</v>
      </c>
      <c r="C42" s="14" t="s">
        <v>321</v>
      </c>
      <c r="D42" s="70">
        <v>0</v>
      </c>
      <c r="E42" s="70">
        <v>0</v>
      </c>
      <c r="F42" s="71" t="s">
        <v>297</v>
      </c>
      <c r="G42" s="70">
        <v>1287</v>
      </c>
      <c r="H42" s="70">
        <v>120</v>
      </c>
      <c r="I42" s="71">
        <v>9.3240093240093247E-2</v>
      </c>
      <c r="J42" s="70">
        <v>0</v>
      </c>
      <c r="K42" s="70">
        <v>0</v>
      </c>
      <c r="L42" s="71" t="s">
        <v>297</v>
      </c>
      <c r="M42" s="70">
        <v>3568</v>
      </c>
      <c r="N42" s="70">
        <v>342</v>
      </c>
      <c r="O42" s="71">
        <v>9.585201793721973E-2</v>
      </c>
      <c r="P42" s="70">
        <v>1937</v>
      </c>
      <c r="Q42" s="70">
        <v>176</v>
      </c>
      <c r="R42" s="71">
        <v>9.0862157976251939E-2</v>
      </c>
      <c r="S42" s="70">
        <v>4023</v>
      </c>
      <c r="T42" s="70">
        <v>512</v>
      </c>
      <c r="U42" s="71">
        <v>0.12726820780512055</v>
      </c>
      <c r="V42" s="70">
        <v>4862</v>
      </c>
      <c r="W42" s="70">
        <v>499</v>
      </c>
      <c r="X42" s="71">
        <v>0.10263266145619086</v>
      </c>
      <c r="Y42" s="70">
        <v>1339</v>
      </c>
      <c r="Z42" s="70">
        <v>331</v>
      </c>
      <c r="AA42" s="71">
        <v>0.24719940253920836</v>
      </c>
      <c r="AB42" s="70">
        <v>1813</v>
      </c>
      <c r="AC42" s="70">
        <v>164</v>
      </c>
      <c r="AD42" s="71">
        <v>9.0457804743519027E-2</v>
      </c>
      <c r="AE42" s="70">
        <v>91234</v>
      </c>
      <c r="AF42" s="70">
        <v>7617</v>
      </c>
      <c r="AG42" s="71">
        <v>8.3488611701777848E-2</v>
      </c>
      <c r="AH42" s="70">
        <v>84344</v>
      </c>
      <c r="AI42" s="70">
        <v>6884</v>
      </c>
      <c r="AJ42" s="71">
        <v>8.1618135255619839E-2</v>
      </c>
    </row>
    <row r="43" spans="1:36" s="2" customFormat="1" x14ac:dyDescent="0.3">
      <c r="A43" s="119" t="s">
        <v>43</v>
      </c>
      <c r="B43" s="46" t="s">
        <v>12</v>
      </c>
      <c r="C43" s="14" t="s">
        <v>321</v>
      </c>
      <c r="D43" s="70">
        <v>0</v>
      </c>
      <c r="E43" s="70">
        <v>0</v>
      </c>
      <c r="F43" s="71" t="s">
        <v>297</v>
      </c>
      <c r="G43" s="70">
        <v>27424</v>
      </c>
      <c r="H43" s="70">
        <v>3107</v>
      </c>
      <c r="I43" s="71">
        <v>0.11329492415402567</v>
      </c>
      <c r="J43" s="70">
        <v>29973</v>
      </c>
      <c r="K43" s="70">
        <v>2691</v>
      </c>
      <c r="L43" s="71">
        <v>8.9780802722450204E-2</v>
      </c>
      <c r="M43" s="70">
        <v>24882</v>
      </c>
      <c r="N43" s="70">
        <v>2731</v>
      </c>
      <c r="O43" s="71">
        <v>0.10975805803392011</v>
      </c>
      <c r="P43" s="70">
        <v>27052</v>
      </c>
      <c r="Q43" s="70">
        <v>3314</v>
      </c>
      <c r="R43" s="71">
        <v>0.12250480555966287</v>
      </c>
      <c r="S43" s="70">
        <v>25655</v>
      </c>
      <c r="T43" s="70">
        <v>3115</v>
      </c>
      <c r="U43" s="71">
        <v>0.12141882673942701</v>
      </c>
      <c r="V43" s="70">
        <v>34924</v>
      </c>
      <c r="W43" s="70">
        <v>2420</v>
      </c>
      <c r="X43" s="71">
        <v>6.9293322643454364E-2</v>
      </c>
      <c r="Y43" s="70">
        <v>20552</v>
      </c>
      <c r="Z43" s="70">
        <v>1727</v>
      </c>
      <c r="AA43" s="71">
        <v>8.4030751265083692E-2</v>
      </c>
      <c r="AB43" s="70">
        <v>24355</v>
      </c>
      <c r="AC43" s="70">
        <v>1850</v>
      </c>
      <c r="AD43" s="71">
        <v>7.5959761855881755E-2</v>
      </c>
      <c r="AE43" s="70">
        <v>19955</v>
      </c>
      <c r="AF43" s="70">
        <v>2478</v>
      </c>
      <c r="AG43" s="71">
        <v>0.12417940365823102</v>
      </c>
      <c r="AH43" s="70">
        <v>61056</v>
      </c>
      <c r="AI43" s="70">
        <v>1987</v>
      </c>
      <c r="AJ43" s="71">
        <v>3.2543894129979038E-2</v>
      </c>
    </row>
    <row r="44" spans="1:36" s="2" customFormat="1" x14ac:dyDescent="0.3">
      <c r="A44" s="119" t="s">
        <v>117</v>
      </c>
      <c r="B44" s="46" t="s">
        <v>12</v>
      </c>
      <c r="C44" s="14" t="s">
        <v>321</v>
      </c>
      <c r="D44" s="70">
        <v>8716</v>
      </c>
      <c r="E44" s="70">
        <v>2975</v>
      </c>
      <c r="F44" s="71">
        <v>0.34132629646626894</v>
      </c>
      <c r="G44" s="70">
        <v>668532</v>
      </c>
      <c r="H44" s="70">
        <v>37643</v>
      </c>
      <c r="I44" s="71">
        <v>5.6306953145100008E-2</v>
      </c>
      <c r="J44" s="70">
        <v>73161</v>
      </c>
      <c r="K44" s="70">
        <v>39661</v>
      </c>
      <c r="L44" s="71">
        <v>0.54210576673364219</v>
      </c>
      <c r="M44" s="70">
        <v>71097</v>
      </c>
      <c r="N44" s="70">
        <v>21444</v>
      </c>
      <c r="O44" s="71">
        <v>0.30161610194522975</v>
      </c>
      <c r="P44" s="70">
        <v>40709</v>
      </c>
      <c r="Q44" s="70">
        <v>24119</v>
      </c>
      <c r="R44" s="71">
        <v>0.59247340882851462</v>
      </c>
      <c r="S44" s="70">
        <v>25538</v>
      </c>
      <c r="T44" s="70">
        <v>12699</v>
      </c>
      <c r="U44" s="71">
        <v>0.49725898660819173</v>
      </c>
      <c r="V44" s="70">
        <v>26553</v>
      </c>
      <c r="W44" s="70">
        <v>16368</v>
      </c>
      <c r="X44" s="71">
        <v>0.61642752231386289</v>
      </c>
      <c r="Y44" s="70">
        <v>27313</v>
      </c>
      <c r="Z44" s="70">
        <v>17282</v>
      </c>
      <c r="AA44" s="71">
        <v>0.63273898875993118</v>
      </c>
      <c r="AB44" s="70">
        <v>61035</v>
      </c>
      <c r="AC44" s="70">
        <v>39910</v>
      </c>
      <c r="AD44" s="71">
        <v>0.65388711395101173</v>
      </c>
      <c r="AE44" s="70">
        <v>30914</v>
      </c>
      <c r="AF44" s="70">
        <v>49686</v>
      </c>
      <c r="AG44" s="71">
        <v>1.6072329688814129</v>
      </c>
      <c r="AH44" s="70">
        <v>70421</v>
      </c>
      <c r="AI44" s="70">
        <v>58196</v>
      </c>
      <c r="AJ44" s="71">
        <v>0.82640121554649892</v>
      </c>
    </row>
    <row r="45" spans="1:36" s="2" customFormat="1" x14ac:dyDescent="0.3">
      <c r="A45" s="120" t="s">
        <v>44</v>
      </c>
      <c r="B45" s="46" t="s">
        <v>12</v>
      </c>
      <c r="C45" s="14" t="s">
        <v>321</v>
      </c>
      <c r="D45" s="70">
        <v>4771</v>
      </c>
      <c r="E45" s="70">
        <v>102</v>
      </c>
      <c r="F45" s="71">
        <v>2.137916579333473E-2</v>
      </c>
      <c r="G45" s="70">
        <v>780</v>
      </c>
      <c r="H45" s="70">
        <v>15</v>
      </c>
      <c r="I45" s="71">
        <v>1.9230769230769232E-2</v>
      </c>
      <c r="J45" s="70">
        <v>0</v>
      </c>
      <c r="K45" s="70">
        <v>0</v>
      </c>
      <c r="L45" s="71" t="s">
        <v>297</v>
      </c>
      <c r="M45" s="70">
        <v>0</v>
      </c>
      <c r="N45" s="70">
        <v>0</v>
      </c>
      <c r="O45" s="71" t="s">
        <v>297</v>
      </c>
      <c r="P45" s="70">
        <v>8755</v>
      </c>
      <c r="Q45" s="70">
        <v>17</v>
      </c>
      <c r="R45" s="71">
        <v>1.9417475728155339E-3</v>
      </c>
      <c r="S45" s="70">
        <v>11303</v>
      </c>
      <c r="T45" s="70">
        <v>250</v>
      </c>
      <c r="U45" s="71">
        <v>2.2118021764133414E-2</v>
      </c>
      <c r="V45" s="70">
        <v>6708</v>
      </c>
      <c r="W45" s="70">
        <v>240</v>
      </c>
      <c r="X45" s="71">
        <v>3.5778175313059032E-2</v>
      </c>
      <c r="Y45" s="70">
        <v>2418</v>
      </c>
      <c r="Z45" s="70">
        <v>86</v>
      </c>
      <c r="AA45" s="71">
        <v>3.556658395368073E-2</v>
      </c>
      <c r="AB45" s="70">
        <v>14898</v>
      </c>
      <c r="AC45" s="70">
        <v>267</v>
      </c>
      <c r="AD45" s="71">
        <v>1.7921868707209021E-2</v>
      </c>
      <c r="AE45" s="70">
        <v>6032</v>
      </c>
      <c r="AF45" s="70">
        <v>88</v>
      </c>
      <c r="AG45" s="71">
        <v>1.4588859416445624E-2</v>
      </c>
      <c r="AH45" s="70">
        <v>19415</v>
      </c>
      <c r="AI45" s="70">
        <v>198</v>
      </c>
      <c r="AJ45" s="71">
        <v>1.0198300283286119E-2</v>
      </c>
    </row>
    <row r="46" spans="1:36" s="2" customFormat="1" x14ac:dyDescent="0.3">
      <c r="A46" s="120" t="s">
        <v>72</v>
      </c>
      <c r="B46" s="46" t="s">
        <v>12</v>
      </c>
      <c r="C46" s="14" t="s">
        <v>321</v>
      </c>
      <c r="D46" s="70">
        <v>76765</v>
      </c>
      <c r="E46" s="70">
        <v>428</v>
      </c>
      <c r="F46" s="71">
        <v>5.5754575652966843E-3</v>
      </c>
      <c r="G46" s="70">
        <v>137163</v>
      </c>
      <c r="H46" s="70">
        <v>818</v>
      </c>
      <c r="I46" s="71">
        <v>5.9637074138069301E-3</v>
      </c>
      <c r="J46" s="70">
        <v>64081</v>
      </c>
      <c r="K46" s="70">
        <v>341</v>
      </c>
      <c r="L46" s="71">
        <v>5.3213901156348997E-3</v>
      </c>
      <c r="M46" s="70">
        <v>69316</v>
      </c>
      <c r="N46" s="70">
        <v>486</v>
      </c>
      <c r="O46" s="71">
        <v>7.0113682266720522E-3</v>
      </c>
      <c r="P46" s="70">
        <v>48896</v>
      </c>
      <c r="Q46" s="70">
        <v>418</v>
      </c>
      <c r="R46" s="71">
        <v>8.5487565445026177E-3</v>
      </c>
      <c r="S46" s="70">
        <v>65162</v>
      </c>
      <c r="T46" s="70">
        <v>352</v>
      </c>
      <c r="U46" s="71">
        <v>5.4019213652128544E-3</v>
      </c>
      <c r="V46" s="70">
        <v>46462</v>
      </c>
      <c r="W46" s="70">
        <v>280</v>
      </c>
      <c r="X46" s="71">
        <v>6.0264302010244932E-3</v>
      </c>
      <c r="Y46" s="70">
        <v>12272</v>
      </c>
      <c r="Z46" s="70">
        <v>80</v>
      </c>
      <c r="AA46" s="71">
        <v>6.51890482398957E-3</v>
      </c>
      <c r="AB46" s="70">
        <v>14196</v>
      </c>
      <c r="AC46" s="70">
        <v>70</v>
      </c>
      <c r="AD46" s="71">
        <v>4.9309664694280079E-3</v>
      </c>
      <c r="AE46" s="70">
        <v>13650</v>
      </c>
      <c r="AF46" s="70">
        <v>84</v>
      </c>
      <c r="AG46" s="71">
        <v>6.1538461538461538E-3</v>
      </c>
      <c r="AH46" s="70">
        <v>11926</v>
      </c>
      <c r="AI46" s="70">
        <v>168</v>
      </c>
      <c r="AJ46" s="71">
        <v>1.4086869025658226E-2</v>
      </c>
    </row>
    <row r="47" spans="1:36" s="2" customFormat="1" x14ac:dyDescent="0.3">
      <c r="A47" s="120" t="s">
        <v>392</v>
      </c>
      <c r="B47" s="46" t="s">
        <v>12</v>
      </c>
      <c r="C47" s="14" t="s">
        <v>321</v>
      </c>
      <c r="D47" s="70">
        <v>0</v>
      </c>
      <c r="E47" s="70">
        <v>0</v>
      </c>
      <c r="F47" s="71" t="s">
        <v>297</v>
      </c>
      <c r="G47" s="70">
        <v>0</v>
      </c>
      <c r="H47" s="70">
        <v>0</v>
      </c>
      <c r="I47" s="71" t="s">
        <v>297</v>
      </c>
      <c r="J47" s="70">
        <v>0</v>
      </c>
      <c r="K47" s="70">
        <v>0</v>
      </c>
      <c r="L47" s="71" t="s">
        <v>297</v>
      </c>
      <c r="M47" s="70">
        <v>0</v>
      </c>
      <c r="N47" s="70">
        <v>0</v>
      </c>
      <c r="O47" s="71" t="s">
        <v>297</v>
      </c>
      <c r="P47" s="70">
        <v>0</v>
      </c>
      <c r="Q47" s="70">
        <v>0</v>
      </c>
      <c r="R47" s="71" t="s">
        <v>297</v>
      </c>
      <c r="S47" s="70">
        <v>0</v>
      </c>
      <c r="T47" s="70">
        <v>0</v>
      </c>
      <c r="U47" s="71" t="s">
        <v>297</v>
      </c>
      <c r="V47" s="70">
        <v>0</v>
      </c>
      <c r="W47" s="70">
        <v>0</v>
      </c>
      <c r="X47" s="71" t="s">
        <v>297</v>
      </c>
      <c r="Y47" s="70">
        <v>0</v>
      </c>
      <c r="Z47" s="70">
        <v>0</v>
      </c>
      <c r="AA47" s="71" t="s">
        <v>297</v>
      </c>
      <c r="AB47" s="70">
        <v>154628</v>
      </c>
      <c r="AC47" s="70">
        <v>560</v>
      </c>
      <c r="AD47" s="71">
        <v>3.6215950539358979E-3</v>
      </c>
      <c r="AE47" s="70">
        <v>117683</v>
      </c>
      <c r="AF47" s="70">
        <v>580</v>
      </c>
      <c r="AG47" s="71">
        <v>4.9284943449776093E-3</v>
      </c>
      <c r="AH47" s="70">
        <v>0</v>
      </c>
      <c r="AI47" s="70">
        <v>0</v>
      </c>
      <c r="AJ47" s="71" t="s">
        <v>297</v>
      </c>
    </row>
    <row r="48" spans="1:36" s="2" customFormat="1" x14ac:dyDescent="0.3">
      <c r="A48" s="120" t="s">
        <v>151</v>
      </c>
      <c r="B48" s="46" t="s">
        <v>12</v>
      </c>
      <c r="C48" s="14" t="s">
        <v>321</v>
      </c>
      <c r="D48" s="70">
        <v>0</v>
      </c>
      <c r="E48" s="70">
        <v>0</v>
      </c>
      <c r="F48" s="71" t="s">
        <v>297</v>
      </c>
      <c r="G48" s="70">
        <v>1638</v>
      </c>
      <c r="H48" s="70">
        <v>4597</v>
      </c>
      <c r="I48" s="71">
        <v>2.8064713064713063</v>
      </c>
      <c r="J48" s="70">
        <v>1235</v>
      </c>
      <c r="K48" s="70">
        <v>7378</v>
      </c>
      <c r="L48" s="71">
        <v>5.9740890688259105</v>
      </c>
      <c r="M48" s="70">
        <v>2425</v>
      </c>
      <c r="N48" s="70">
        <v>3059</v>
      </c>
      <c r="O48" s="71">
        <v>1.2614432989690723</v>
      </c>
      <c r="P48" s="70">
        <v>1469</v>
      </c>
      <c r="Q48" s="70">
        <v>4197</v>
      </c>
      <c r="R48" s="71">
        <v>2.8570456092579986</v>
      </c>
      <c r="S48" s="70">
        <v>2450</v>
      </c>
      <c r="T48" s="70">
        <v>3319</v>
      </c>
      <c r="U48" s="71">
        <v>1.3546938775510204</v>
      </c>
      <c r="V48" s="70">
        <v>3276</v>
      </c>
      <c r="W48" s="70">
        <v>2954</v>
      </c>
      <c r="X48" s="71">
        <v>0.90170940170940173</v>
      </c>
      <c r="Y48" s="70">
        <v>3633</v>
      </c>
      <c r="Z48" s="70">
        <v>2085</v>
      </c>
      <c r="AA48" s="71">
        <v>0.573905862923204</v>
      </c>
      <c r="AB48" s="70">
        <v>13494</v>
      </c>
      <c r="AC48" s="70">
        <v>1617</v>
      </c>
      <c r="AD48" s="71">
        <v>0.11983103601600711</v>
      </c>
      <c r="AE48" s="70">
        <v>3198</v>
      </c>
      <c r="AF48" s="70">
        <v>1758</v>
      </c>
      <c r="AG48" s="71">
        <v>0.54971857410881797</v>
      </c>
      <c r="AH48" s="70">
        <v>429</v>
      </c>
      <c r="AI48" s="70">
        <v>107</v>
      </c>
      <c r="AJ48" s="71">
        <v>0.24941724941724941</v>
      </c>
    </row>
    <row r="49" spans="1:36" s="2" customFormat="1" x14ac:dyDescent="0.3">
      <c r="A49" s="119" t="s">
        <v>147</v>
      </c>
      <c r="B49" s="46" t="s">
        <v>12</v>
      </c>
      <c r="C49" s="14" t="s">
        <v>321</v>
      </c>
      <c r="D49" s="70">
        <v>25941</v>
      </c>
      <c r="E49" s="70">
        <v>266</v>
      </c>
      <c r="F49" s="71">
        <v>1.0254038009328862E-2</v>
      </c>
      <c r="G49" s="70">
        <v>15457</v>
      </c>
      <c r="H49" s="70">
        <v>1245</v>
      </c>
      <c r="I49" s="71">
        <v>8.0546030924500231E-2</v>
      </c>
      <c r="J49" s="70">
        <v>0</v>
      </c>
      <c r="K49" s="70">
        <v>0</v>
      </c>
      <c r="L49" s="71" t="s">
        <v>297</v>
      </c>
      <c r="M49" s="70">
        <v>629881</v>
      </c>
      <c r="N49" s="70">
        <v>1941</v>
      </c>
      <c r="O49" s="71">
        <v>3.0815344485704442E-3</v>
      </c>
      <c r="P49" s="70">
        <v>427115</v>
      </c>
      <c r="Q49" s="70">
        <v>3576</v>
      </c>
      <c r="R49" s="71">
        <v>8.372452384018356E-3</v>
      </c>
      <c r="S49" s="70">
        <v>6232447</v>
      </c>
      <c r="T49" s="70">
        <v>12045</v>
      </c>
      <c r="U49" s="71">
        <v>1.932627746373134E-3</v>
      </c>
      <c r="V49" s="70">
        <v>332982</v>
      </c>
      <c r="W49" s="70">
        <v>5009</v>
      </c>
      <c r="X49" s="71">
        <v>1.5042855169348493E-2</v>
      </c>
      <c r="Y49" s="70">
        <v>0</v>
      </c>
      <c r="Z49" s="70">
        <v>28504</v>
      </c>
      <c r="AA49" s="71" t="s">
        <v>297</v>
      </c>
      <c r="AB49" s="70">
        <v>514201</v>
      </c>
      <c r="AC49" s="70">
        <v>5914</v>
      </c>
      <c r="AD49" s="71">
        <v>1.1501338970558207E-2</v>
      </c>
      <c r="AE49" s="70">
        <v>966615</v>
      </c>
      <c r="AF49" s="70">
        <v>8516</v>
      </c>
      <c r="AG49" s="71">
        <v>8.8101260584617456E-3</v>
      </c>
      <c r="AH49" s="70">
        <v>170241</v>
      </c>
      <c r="AI49" s="70">
        <v>2346</v>
      </c>
      <c r="AJ49" s="71">
        <v>1.3780464165506547E-2</v>
      </c>
    </row>
    <row r="50" spans="1:36" s="2" customFormat="1" x14ac:dyDescent="0.3">
      <c r="A50" s="120" t="s">
        <v>136</v>
      </c>
      <c r="B50" s="46" t="s">
        <v>12</v>
      </c>
      <c r="C50" s="14" t="s">
        <v>321</v>
      </c>
      <c r="D50" s="70">
        <v>0</v>
      </c>
      <c r="E50" s="70">
        <v>0</v>
      </c>
      <c r="F50" s="71" t="s">
        <v>297</v>
      </c>
      <c r="G50" s="70">
        <v>0</v>
      </c>
      <c r="H50" s="70">
        <v>0</v>
      </c>
      <c r="I50" s="71" t="s">
        <v>297</v>
      </c>
      <c r="J50" s="70">
        <v>0</v>
      </c>
      <c r="K50" s="70">
        <v>0</v>
      </c>
      <c r="L50" s="71" t="s">
        <v>297</v>
      </c>
      <c r="M50" s="70">
        <v>0</v>
      </c>
      <c r="N50" s="70">
        <v>0</v>
      </c>
      <c r="O50" s="71" t="s">
        <v>297</v>
      </c>
      <c r="P50" s="70">
        <v>0</v>
      </c>
      <c r="Q50" s="70">
        <v>0</v>
      </c>
      <c r="R50" s="71" t="s">
        <v>297</v>
      </c>
      <c r="S50" s="70">
        <v>0</v>
      </c>
      <c r="T50" s="70">
        <v>0</v>
      </c>
      <c r="U50" s="71" t="s">
        <v>297</v>
      </c>
      <c r="V50" s="70">
        <v>0</v>
      </c>
      <c r="W50" s="70">
        <v>0</v>
      </c>
      <c r="X50" s="71" t="s">
        <v>297</v>
      </c>
      <c r="Y50" s="70">
        <v>0</v>
      </c>
      <c r="Z50" s="70">
        <v>0</v>
      </c>
      <c r="AA50" s="71" t="s">
        <v>297</v>
      </c>
      <c r="AB50" s="70">
        <v>669</v>
      </c>
      <c r="AC50" s="70">
        <v>1302</v>
      </c>
      <c r="AD50" s="71">
        <v>1.946188340807175</v>
      </c>
      <c r="AE50" s="70">
        <v>104</v>
      </c>
      <c r="AF50" s="70">
        <v>93</v>
      </c>
      <c r="AG50" s="71">
        <v>0.89423076923076927</v>
      </c>
      <c r="AH50" s="70">
        <v>318</v>
      </c>
      <c r="AI50" s="70">
        <v>600</v>
      </c>
      <c r="AJ50" s="71">
        <v>1.8867924528301887</v>
      </c>
    </row>
    <row r="51" spans="1:36" s="2" customFormat="1" x14ac:dyDescent="0.3">
      <c r="A51" s="119" t="s">
        <v>73</v>
      </c>
      <c r="B51" s="46" t="s">
        <v>12</v>
      </c>
      <c r="C51" s="14" t="s">
        <v>321</v>
      </c>
      <c r="D51" s="70">
        <v>85592</v>
      </c>
      <c r="E51" s="70">
        <v>12833</v>
      </c>
      <c r="F51" s="71">
        <v>0.14993223665763156</v>
      </c>
      <c r="G51" s="70">
        <v>45065</v>
      </c>
      <c r="H51" s="70">
        <v>6134</v>
      </c>
      <c r="I51" s="71">
        <v>0.13611450127593477</v>
      </c>
      <c r="J51" s="70">
        <v>29412</v>
      </c>
      <c r="K51" s="70">
        <v>2093</v>
      </c>
      <c r="L51" s="71">
        <v>7.1161430708554338E-2</v>
      </c>
      <c r="M51" s="70">
        <v>28470</v>
      </c>
      <c r="N51" s="70">
        <v>6371</v>
      </c>
      <c r="O51" s="71">
        <v>0.22377941693010187</v>
      </c>
      <c r="P51" s="70">
        <v>143</v>
      </c>
      <c r="Q51" s="70">
        <v>69</v>
      </c>
      <c r="R51" s="71">
        <v>0.4825174825174825</v>
      </c>
      <c r="S51" s="70">
        <v>253</v>
      </c>
      <c r="T51" s="70">
        <v>200</v>
      </c>
      <c r="U51" s="71">
        <v>0.79051383399209485</v>
      </c>
      <c r="V51" s="70">
        <v>11557</v>
      </c>
      <c r="W51" s="70">
        <v>3538</v>
      </c>
      <c r="X51" s="71">
        <v>0.30613481007181792</v>
      </c>
      <c r="Y51" s="70">
        <v>5934</v>
      </c>
      <c r="Z51" s="70">
        <v>1914</v>
      </c>
      <c r="AA51" s="71">
        <v>0.32254802831142571</v>
      </c>
      <c r="AB51" s="70">
        <v>4121</v>
      </c>
      <c r="AC51" s="70">
        <v>1708</v>
      </c>
      <c r="AD51" s="71">
        <v>0.41446250909973309</v>
      </c>
      <c r="AE51" s="70">
        <v>27196</v>
      </c>
      <c r="AF51" s="70">
        <v>8402</v>
      </c>
      <c r="AG51" s="71">
        <v>0.30894249154287395</v>
      </c>
      <c r="AH51" s="70">
        <v>46876</v>
      </c>
      <c r="AI51" s="70">
        <v>18094</v>
      </c>
      <c r="AJ51" s="71">
        <v>0.38599709872856047</v>
      </c>
    </row>
    <row r="52" spans="1:36" s="2" customFormat="1" x14ac:dyDescent="0.3">
      <c r="A52" s="119" t="s">
        <v>342</v>
      </c>
      <c r="B52" s="46" t="s">
        <v>12</v>
      </c>
      <c r="C52" s="14" t="s">
        <v>321</v>
      </c>
      <c r="D52" s="70">
        <v>44115</v>
      </c>
      <c r="E52" s="70">
        <v>18591</v>
      </c>
      <c r="F52" s="71">
        <v>0.42142128527711664</v>
      </c>
      <c r="G52" s="70">
        <v>0</v>
      </c>
      <c r="H52" s="70">
        <v>0</v>
      </c>
      <c r="I52" s="71" t="s">
        <v>297</v>
      </c>
      <c r="J52" s="70">
        <v>0</v>
      </c>
      <c r="K52" s="70">
        <v>0</v>
      </c>
      <c r="L52" s="71" t="s">
        <v>297</v>
      </c>
      <c r="M52" s="70">
        <v>0</v>
      </c>
      <c r="N52" s="70">
        <v>0</v>
      </c>
      <c r="O52" s="71" t="s">
        <v>297</v>
      </c>
      <c r="P52" s="70">
        <v>0</v>
      </c>
      <c r="Q52" s="70">
        <v>0</v>
      </c>
      <c r="R52" s="71" t="s">
        <v>297</v>
      </c>
      <c r="S52" s="70">
        <v>0</v>
      </c>
      <c r="T52" s="70">
        <v>0</v>
      </c>
      <c r="U52" s="71" t="s">
        <v>297</v>
      </c>
      <c r="V52" s="70">
        <v>0</v>
      </c>
      <c r="W52" s="70">
        <v>0</v>
      </c>
      <c r="X52" s="71" t="s">
        <v>297</v>
      </c>
      <c r="Y52" s="70">
        <v>0</v>
      </c>
      <c r="Z52" s="70">
        <v>0</v>
      </c>
      <c r="AA52" s="71" t="s">
        <v>297</v>
      </c>
      <c r="AB52" s="70">
        <v>0</v>
      </c>
      <c r="AC52" s="70">
        <v>0</v>
      </c>
      <c r="AD52" s="71" t="s">
        <v>297</v>
      </c>
      <c r="AE52" s="70">
        <v>0</v>
      </c>
      <c r="AF52" s="70">
        <v>0</v>
      </c>
      <c r="AG52" s="71" t="s">
        <v>297</v>
      </c>
      <c r="AH52" s="70">
        <v>0</v>
      </c>
      <c r="AI52" s="70">
        <v>0</v>
      </c>
      <c r="AJ52" s="71" t="s">
        <v>297</v>
      </c>
    </row>
    <row r="53" spans="1:36" s="2" customFormat="1" x14ac:dyDescent="0.3">
      <c r="A53" s="119" t="s">
        <v>49</v>
      </c>
      <c r="B53" s="46" t="s">
        <v>12</v>
      </c>
      <c r="C53" s="14" t="s">
        <v>321</v>
      </c>
      <c r="D53" s="70">
        <v>9346</v>
      </c>
      <c r="E53" s="70">
        <v>374</v>
      </c>
      <c r="F53" s="71">
        <v>4.0017119623368284E-2</v>
      </c>
      <c r="G53" s="70">
        <v>76590</v>
      </c>
      <c r="H53" s="70">
        <v>7222</v>
      </c>
      <c r="I53" s="71">
        <v>9.4294294294294298E-2</v>
      </c>
      <c r="J53" s="70">
        <v>28400</v>
      </c>
      <c r="K53" s="70">
        <v>2207</v>
      </c>
      <c r="L53" s="71">
        <v>7.7711267605633808E-2</v>
      </c>
      <c r="M53" s="70">
        <v>46169</v>
      </c>
      <c r="N53" s="70">
        <v>4221</v>
      </c>
      <c r="O53" s="71">
        <v>9.1424982130867027E-2</v>
      </c>
      <c r="P53" s="70">
        <v>26851</v>
      </c>
      <c r="Q53" s="70">
        <v>3073</v>
      </c>
      <c r="R53" s="71">
        <v>0.11444638933373058</v>
      </c>
      <c r="S53" s="70">
        <v>71740</v>
      </c>
      <c r="T53" s="70">
        <v>5368</v>
      </c>
      <c r="U53" s="71">
        <v>7.4825759687761367E-2</v>
      </c>
      <c r="V53" s="70">
        <v>10869</v>
      </c>
      <c r="W53" s="70">
        <v>1892</v>
      </c>
      <c r="X53" s="71">
        <v>0.17407305179869353</v>
      </c>
      <c r="Y53" s="70">
        <v>45967</v>
      </c>
      <c r="Z53" s="70">
        <v>2757</v>
      </c>
      <c r="AA53" s="71">
        <v>5.9977810168164121E-2</v>
      </c>
      <c r="AB53" s="70">
        <v>13201</v>
      </c>
      <c r="AC53" s="70">
        <v>3146</v>
      </c>
      <c r="AD53" s="71">
        <v>0.23831527914551928</v>
      </c>
      <c r="AE53" s="70">
        <v>2554</v>
      </c>
      <c r="AF53" s="70">
        <v>1421</v>
      </c>
      <c r="AG53" s="71">
        <v>0.55638214565387623</v>
      </c>
      <c r="AH53" s="70">
        <v>5011</v>
      </c>
      <c r="AI53" s="70">
        <v>1919</v>
      </c>
      <c r="AJ53" s="71">
        <v>0.38295749351426861</v>
      </c>
    </row>
    <row r="54" spans="1:36" s="2" customFormat="1" x14ac:dyDescent="0.3">
      <c r="A54" s="119" t="s">
        <v>42</v>
      </c>
      <c r="B54" s="46" t="s">
        <v>12</v>
      </c>
      <c r="C54" s="14" t="s">
        <v>321</v>
      </c>
      <c r="D54" s="70">
        <v>0</v>
      </c>
      <c r="E54" s="70">
        <v>0</v>
      </c>
      <c r="F54" s="71" t="s">
        <v>297</v>
      </c>
      <c r="G54" s="70">
        <v>477427</v>
      </c>
      <c r="H54" s="70">
        <v>36325</v>
      </c>
      <c r="I54" s="71">
        <v>7.6084930261589731E-2</v>
      </c>
      <c r="J54" s="70">
        <v>84327</v>
      </c>
      <c r="K54" s="70">
        <v>38055</v>
      </c>
      <c r="L54" s="71">
        <v>0.45127894980255434</v>
      </c>
      <c r="M54" s="70">
        <v>83450</v>
      </c>
      <c r="N54" s="70">
        <v>43915</v>
      </c>
      <c r="O54" s="71">
        <v>0.52624325943678851</v>
      </c>
      <c r="P54" s="70">
        <v>51837</v>
      </c>
      <c r="Q54" s="70">
        <v>38169</v>
      </c>
      <c r="R54" s="71">
        <v>0.73632733375774062</v>
      </c>
      <c r="S54" s="70">
        <v>67924</v>
      </c>
      <c r="T54" s="70">
        <v>58970</v>
      </c>
      <c r="U54" s="71">
        <v>0.86817619692597614</v>
      </c>
      <c r="V54" s="70">
        <v>57602</v>
      </c>
      <c r="W54" s="70">
        <v>42247</v>
      </c>
      <c r="X54" s="71">
        <v>0.7334293948126801</v>
      </c>
      <c r="Y54" s="70">
        <v>65045</v>
      </c>
      <c r="Z54" s="70">
        <v>53473</v>
      </c>
      <c r="AA54" s="71">
        <v>0.82209239757091246</v>
      </c>
      <c r="AB54" s="70">
        <v>55979</v>
      </c>
      <c r="AC54" s="70">
        <v>37761</v>
      </c>
      <c r="AD54" s="71">
        <v>0.67455653012736916</v>
      </c>
      <c r="AE54" s="70">
        <v>45194</v>
      </c>
      <c r="AF54" s="70">
        <v>60173</v>
      </c>
      <c r="AG54" s="71">
        <v>1.3314378014780723</v>
      </c>
      <c r="AH54" s="70">
        <v>79488</v>
      </c>
      <c r="AI54" s="70">
        <v>53988</v>
      </c>
      <c r="AJ54" s="71">
        <v>0.67919685990338163</v>
      </c>
    </row>
    <row r="55" spans="1:36" s="2" customFormat="1" x14ac:dyDescent="0.3">
      <c r="A55" s="120" t="s">
        <v>146</v>
      </c>
      <c r="B55" s="46" t="s">
        <v>12</v>
      </c>
      <c r="C55" s="14" t="s">
        <v>321</v>
      </c>
      <c r="D55" s="70">
        <v>0</v>
      </c>
      <c r="E55" s="70">
        <v>0</v>
      </c>
      <c r="F55" s="71" t="s">
        <v>297</v>
      </c>
      <c r="G55" s="70">
        <v>0</v>
      </c>
      <c r="H55" s="70">
        <v>0</v>
      </c>
      <c r="I55" s="71" t="s">
        <v>297</v>
      </c>
      <c r="J55" s="70">
        <v>0</v>
      </c>
      <c r="K55" s="70">
        <v>0</v>
      </c>
      <c r="L55" s="71" t="s">
        <v>297</v>
      </c>
      <c r="M55" s="70">
        <v>0</v>
      </c>
      <c r="N55" s="70">
        <v>0</v>
      </c>
      <c r="O55" s="71" t="s">
        <v>297</v>
      </c>
      <c r="P55" s="70">
        <v>57193</v>
      </c>
      <c r="Q55" s="70">
        <v>16018</v>
      </c>
      <c r="R55" s="71">
        <v>0.28006923924256466</v>
      </c>
      <c r="S55" s="70">
        <v>53293</v>
      </c>
      <c r="T55" s="70">
        <v>102350</v>
      </c>
      <c r="U55" s="71">
        <v>1.9205148893850974</v>
      </c>
      <c r="V55" s="70">
        <v>104227</v>
      </c>
      <c r="W55" s="70">
        <v>198751</v>
      </c>
      <c r="X55" s="71">
        <v>1.9069051205541749</v>
      </c>
      <c r="Y55" s="70">
        <v>0</v>
      </c>
      <c r="Z55" s="70">
        <v>79942</v>
      </c>
      <c r="AA55" s="71" t="s">
        <v>297</v>
      </c>
      <c r="AB55" s="70">
        <v>61691</v>
      </c>
      <c r="AC55" s="70">
        <v>115068</v>
      </c>
      <c r="AD55" s="71">
        <v>1.8652315572773988</v>
      </c>
      <c r="AE55" s="70">
        <v>50914</v>
      </c>
      <c r="AF55" s="70">
        <v>102055</v>
      </c>
      <c r="AG55" s="71">
        <v>2.0044584986447735</v>
      </c>
      <c r="AH55" s="70">
        <v>56387</v>
      </c>
      <c r="AI55" s="70">
        <v>110923</v>
      </c>
      <c r="AJ55" s="71">
        <v>1.967173284622342</v>
      </c>
    </row>
    <row r="56" spans="1:36" s="2" customFormat="1" x14ac:dyDescent="0.3">
      <c r="A56" s="120" t="s">
        <v>164</v>
      </c>
      <c r="B56" s="46" t="s">
        <v>12</v>
      </c>
      <c r="C56" s="14" t="s">
        <v>321</v>
      </c>
      <c r="D56" s="70">
        <v>305</v>
      </c>
      <c r="E56" s="70">
        <v>18</v>
      </c>
      <c r="F56" s="71">
        <v>5.9016393442622953E-2</v>
      </c>
      <c r="G56" s="70">
        <v>13</v>
      </c>
      <c r="H56" s="70">
        <v>33</v>
      </c>
      <c r="I56" s="71">
        <v>2.5384615384615383</v>
      </c>
      <c r="J56" s="70">
        <v>351</v>
      </c>
      <c r="K56" s="70">
        <v>79</v>
      </c>
      <c r="L56" s="71">
        <v>0.22507122507122507</v>
      </c>
      <c r="M56" s="70">
        <v>805</v>
      </c>
      <c r="N56" s="70">
        <v>51</v>
      </c>
      <c r="O56" s="71">
        <v>6.3354037267080748E-2</v>
      </c>
      <c r="P56" s="70">
        <v>5960</v>
      </c>
      <c r="Q56" s="70">
        <v>433</v>
      </c>
      <c r="R56" s="71">
        <v>7.2651006711409394E-2</v>
      </c>
      <c r="S56" s="70">
        <v>689</v>
      </c>
      <c r="T56" s="70">
        <v>92</v>
      </c>
      <c r="U56" s="71">
        <v>0.13352685050798258</v>
      </c>
      <c r="V56" s="70">
        <v>6513</v>
      </c>
      <c r="W56" s="70">
        <v>230</v>
      </c>
      <c r="X56" s="71">
        <v>3.5313987409795793E-2</v>
      </c>
      <c r="Y56" s="70">
        <v>12584</v>
      </c>
      <c r="Z56" s="70">
        <v>718</v>
      </c>
      <c r="AA56" s="71">
        <v>5.7056579783852514E-2</v>
      </c>
      <c r="AB56" s="70">
        <v>6564</v>
      </c>
      <c r="AC56" s="70">
        <v>449</v>
      </c>
      <c r="AD56" s="71">
        <v>6.840341255332115E-2</v>
      </c>
      <c r="AE56" s="70">
        <v>5746</v>
      </c>
      <c r="AF56" s="70">
        <v>214</v>
      </c>
      <c r="AG56" s="71">
        <v>3.7243299686738604E-2</v>
      </c>
      <c r="AH56" s="70">
        <v>13234</v>
      </c>
      <c r="AI56" s="70">
        <v>998</v>
      </c>
      <c r="AJ56" s="71">
        <v>7.5411818044431006E-2</v>
      </c>
    </row>
    <row r="57" spans="1:36" s="2" customFormat="1" x14ac:dyDescent="0.3">
      <c r="A57" s="120" t="s">
        <v>148</v>
      </c>
      <c r="B57" s="46" t="s">
        <v>12</v>
      </c>
      <c r="C57" s="14" t="s">
        <v>321</v>
      </c>
      <c r="D57" s="70">
        <v>79066</v>
      </c>
      <c r="E57" s="70">
        <v>2757</v>
      </c>
      <c r="F57" s="71">
        <v>3.4869602610477321E-2</v>
      </c>
      <c r="G57" s="70">
        <v>29029</v>
      </c>
      <c r="H57" s="70">
        <v>1509</v>
      </c>
      <c r="I57" s="71">
        <v>5.1982500258362326E-2</v>
      </c>
      <c r="J57" s="70">
        <v>1495</v>
      </c>
      <c r="K57" s="70">
        <v>504</v>
      </c>
      <c r="L57" s="71">
        <v>0.33712374581939797</v>
      </c>
      <c r="M57" s="70">
        <v>85618</v>
      </c>
      <c r="N57" s="70">
        <v>4710</v>
      </c>
      <c r="O57" s="71">
        <v>5.501179658483029E-2</v>
      </c>
      <c r="P57" s="70">
        <v>82543</v>
      </c>
      <c r="Q57" s="70">
        <v>6208</v>
      </c>
      <c r="R57" s="71">
        <v>7.5209284857589376E-2</v>
      </c>
      <c r="S57" s="70">
        <v>0</v>
      </c>
      <c r="T57" s="70">
        <v>0</v>
      </c>
      <c r="U57" s="71" t="s">
        <v>297</v>
      </c>
      <c r="V57" s="70">
        <v>117033</v>
      </c>
      <c r="W57" s="70">
        <v>8431</v>
      </c>
      <c r="X57" s="71">
        <v>7.2039510223612144E-2</v>
      </c>
      <c r="Y57" s="70">
        <v>1510886</v>
      </c>
      <c r="Z57" s="70">
        <v>49542</v>
      </c>
      <c r="AA57" s="71">
        <v>3.279003180915039E-2</v>
      </c>
      <c r="AB57" s="70">
        <v>777569</v>
      </c>
      <c r="AC57" s="70">
        <v>32076</v>
      </c>
      <c r="AD57" s="71">
        <v>4.1251644548586687E-2</v>
      </c>
      <c r="AE57" s="70">
        <v>2530685</v>
      </c>
      <c r="AF57" s="70">
        <v>42869</v>
      </c>
      <c r="AG57" s="71">
        <v>1.6939682338971463E-2</v>
      </c>
      <c r="AH57" s="70">
        <v>1157026</v>
      </c>
      <c r="AI57" s="70">
        <v>31916</v>
      </c>
      <c r="AJ57" s="71">
        <v>2.7584514090435306E-2</v>
      </c>
    </row>
    <row r="58" spans="1:36" s="2" customFormat="1" x14ac:dyDescent="0.3">
      <c r="A58" s="119" t="s">
        <v>137</v>
      </c>
      <c r="B58" s="46" t="s">
        <v>12</v>
      </c>
      <c r="C58" s="14" t="s">
        <v>321</v>
      </c>
      <c r="D58" s="70">
        <v>1754765</v>
      </c>
      <c r="E58" s="70">
        <v>19380</v>
      </c>
      <c r="F58" s="71">
        <v>1.1044213897587427E-2</v>
      </c>
      <c r="G58" s="70">
        <v>1841815</v>
      </c>
      <c r="H58" s="70">
        <v>48164</v>
      </c>
      <c r="I58" s="71">
        <v>2.6150291967434298E-2</v>
      </c>
      <c r="J58" s="70">
        <v>1554377</v>
      </c>
      <c r="K58" s="70">
        <v>46339</v>
      </c>
      <c r="L58" s="71">
        <v>2.9811943949247834E-2</v>
      </c>
      <c r="M58" s="70">
        <v>1102698</v>
      </c>
      <c r="N58" s="70">
        <v>40357</v>
      </c>
      <c r="O58" s="71">
        <v>3.6598415885401081E-2</v>
      </c>
      <c r="P58" s="70">
        <v>1258439</v>
      </c>
      <c r="Q58" s="70">
        <v>48615</v>
      </c>
      <c r="R58" s="71">
        <v>3.8631193089216087E-2</v>
      </c>
      <c r="S58" s="70">
        <v>1324163</v>
      </c>
      <c r="T58" s="70">
        <v>50177</v>
      </c>
      <c r="U58" s="71">
        <v>3.7893371133312134E-2</v>
      </c>
      <c r="V58" s="70">
        <v>1122601</v>
      </c>
      <c r="W58" s="70">
        <v>43816</v>
      </c>
      <c r="X58" s="71">
        <v>3.9030786539473956E-2</v>
      </c>
      <c r="Y58" s="70">
        <v>7436</v>
      </c>
      <c r="Z58" s="70">
        <v>174</v>
      </c>
      <c r="AA58" s="71">
        <v>2.3399677245831092E-2</v>
      </c>
      <c r="AB58" s="70">
        <v>1079962</v>
      </c>
      <c r="AC58" s="70">
        <v>42644</v>
      </c>
      <c r="AD58" s="71">
        <v>3.9486574527622269E-2</v>
      </c>
      <c r="AE58" s="70">
        <v>130715</v>
      </c>
      <c r="AF58" s="70">
        <v>23004</v>
      </c>
      <c r="AG58" s="71">
        <v>0.17598592357418813</v>
      </c>
      <c r="AH58" s="70">
        <v>93028</v>
      </c>
      <c r="AI58" s="70">
        <v>13761</v>
      </c>
      <c r="AJ58" s="71">
        <v>0.14792320591649827</v>
      </c>
    </row>
    <row r="59" spans="1:36" s="2" customFormat="1" x14ac:dyDescent="0.3">
      <c r="A59" s="119" t="s">
        <v>74</v>
      </c>
      <c r="B59" s="46" t="s">
        <v>12</v>
      </c>
      <c r="C59" s="14" t="s">
        <v>321</v>
      </c>
      <c r="D59" s="70">
        <v>43848</v>
      </c>
      <c r="E59" s="70">
        <v>1041</v>
      </c>
      <c r="F59" s="71">
        <v>2.3741105637657363E-2</v>
      </c>
      <c r="G59" s="70">
        <v>52803</v>
      </c>
      <c r="H59" s="70">
        <v>1346</v>
      </c>
      <c r="I59" s="71">
        <v>2.5490975891521314E-2</v>
      </c>
      <c r="J59" s="70">
        <v>29356</v>
      </c>
      <c r="K59" s="70">
        <v>1192</v>
      </c>
      <c r="L59" s="71">
        <v>4.0604987055457148E-2</v>
      </c>
      <c r="M59" s="70">
        <v>25530</v>
      </c>
      <c r="N59" s="70">
        <v>607</v>
      </c>
      <c r="O59" s="71">
        <v>2.3775949862906386E-2</v>
      </c>
      <c r="P59" s="70">
        <v>19558</v>
      </c>
      <c r="Q59" s="70">
        <v>855</v>
      </c>
      <c r="R59" s="71">
        <v>4.3716126393291747E-2</v>
      </c>
      <c r="S59" s="70">
        <v>24764</v>
      </c>
      <c r="T59" s="70">
        <v>2426</v>
      </c>
      <c r="U59" s="71">
        <v>9.7964787594895811E-2</v>
      </c>
      <c r="V59" s="70">
        <v>17686</v>
      </c>
      <c r="W59" s="70">
        <v>372</v>
      </c>
      <c r="X59" s="71">
        <v>2.1033585887142374E-2</v>
      </c>
      <c r="Y59" s="70">
        <v>19636</v>
      </c>
      <c r="Z59" s="70">
        <v>899</v>
      </c>
      <c r="AA59" s="71">
        <v>4.5783255245467509E-2</v>
      </c>
      <c r="AB59" s="70">
        <v>13805</v>
      </c>
      <c r="AC59" s="70">
        <v>435</v>
      </c>
      <c r="AD59" s="71">
        <v>3.1510322346975733E-2</v>
      </c>
      <c r="AE59" s="70">
        <v>39767</v>
      </c>
      <c r="AF59" s="70">
        <v>1444</v>
      </c>
      <c r="AG59" s="71">
        <v>3.6311514572384136E-2</v>
      </c>
      <c r="AH59" s="70">
        <v>11328</v>
      </c>
      <c r="AI59" s="70">
        <v>174</v>
      </c>
      <c r="AJ59" s="71">
        <v>1.5360169491525424E-2</v>
      </c>
    </row>
    <row r="60" spans="1:36" s="2" customFormat="1" x14ac:dyDescent="0.3">
      <c r="A60" s="119" t="s">
        <v>150</v>
      </c>
      <c r="B60" s="46" t="s">
        <v>12</v>
      </c>
      <c r="C60" s="14" t="s">
        <v>321</v>
      </c>
      <c r="D60" s="70">
        <v>0</v>
      </c>
      <c r="E60" s="70">
        <v>0</v>
      </c>
      <c r="F60" s="71" t="s">
        <v>297</v>
      </c>
      <c r="G60" s="70">
        <v>0</v>
      </c>
      <c r="H60" s="70">
        <v>0</v>
      </c>
      <c r="I60" s="71" t="s">
        <v>297</v>
      </c>
      <c r="J60" s="70">
        <v>0</v>
      </c>
      <c r="K60" s="70">
        <v>0</v>
      </c>
      <c r="L60" s="71" t="s">
        <v>297</v>
      </c>
      <c r="M60" s="70">
        <v>0</v>
      </c>
      <c r="N60" s="70">
        <v>0</v>
      </c>
      <c r="O60" s="71" t="s">
        <v>297</v>
      </c>
      <c r="P60" s="70">
        <v>0</v>
      </c>
      <c r="Q60" s="70">
        <v>0</v>
      </c>
      <c r="R60" s="71" t="s">
        <v>297</v>
      </c>
      <c r="S60" s="70">
        <v>4114</v>
      </c>
      <c r="T60" s="70">
        <v>44</v>
      </c>
      <c r="U60" s="71">
        <v>1.06951871657754E-2</v>
      </c>
      <c r="V60" s="70">
        <v>5090</v>
      </c>
      <c r="W60" s="70">
        <v>77</v>
      </c>
      <c r="X60" s="71">
        <v>1.512770137524558E-2</v>
      </c>
      <c r="Y60" s="70">
        <v>14345</v>
      </c>
      <c r="Z60" s="70">
        <v>203</v>
      </c>
      <c r="AA60" s="71">
        <v>1.4151272220285813E-2</v>
      </c>
      <c r="AB60" s="70">
        <v>5680</v>
      </c>
      <c r="AC60" s="70">
        <v>84</v>
      </c>
      <c r="AD60" s="71">
        <v>1.4788732394366197E-2</v>
      </c>
      <c r="AE60" s="70">
        <v>8060</v>
      </c>
      <c r="AF60" s="70">
        <v>73</v>
      </c>
      <c r="AG60" s="71">
        <v>9.0570719602977665E-3</v>
      </c>
      <c r="AH60" s="70">
        <v>8263</v>
      </c>
      <c r="AI60" s="70">
        <v>117</v>
      </c>
      <c r="AJ60" s="71">
        <v>1.4159506232603172E-2</v>
      </c>
    </row>
    <row r="61" spans="1:36" s="2" customFormat="1" x14ac:dyDescent="0.3">
      <c r="A61" s="119" t="s">
        <v>34</v>
      </c>
      <c r="B61" s="46" t="s">
        <v>12</v>
      </c>
      <c r="C61" s="14" t="s">
        <v>321</v>
      </c>
      <c r="D61" s="70">
        <v>297205</v>
      </c>
      <c r="E61" s="70">
        <v>2671</v>
      </c>
      <c r="F61" s="71">
        <v>8.9870628017698229E-3</v>
      </c>
      <c r="G61" s="70">
        <v>399251</v>
      </c>
      <c r="H61" s="70">
        <v>5044</v>
      </c>
      <c r="I61" s="71">
        <v>1.263365652183714E-2</v>
      </c>
      <c r="J61" s="70">
        <v>249618</v>
      </c>
      <c r="K61" s="70">
        <v>3111</v>
      </c>
      <c r="L61" s="71">
        <v>1.2463043530514627E-2</v>
      </c>
      <c r="M61" s="70">
        <v>325883</v>
      </c>
      <c r="N61" s="70">
        <v>4529</v>
      </c>
      <c r="O61" s="71">
        <v>1.3897625835038955E-2</v>
      </c>
      <c r="P61" s="70">
        <v>240272</v>
      </c>
      <c r="Q61" s="70">
        <v>3516</v>
      </c>
      <c r="R61" s="71">
        <v>1.463341546247586E-2</v>
      </c>
      <c r="S61" s="70">
        <v>145905</v>
      </c>
      <c r="T61" s="70">
        <v>1613</v>
      </c>
      <c r="U61" s="71">
        <v>1.105513861759364E-2</v>
      </c>
      <c r="V61" s="70">
        <v>120497</v>
      </c>
      <c r="W61" s="70">
        <v>1391</v>
      </c>
      <c r="X61" s="71">
        <v>1.154385586363146E-2</v>
      </c>
      <c r="Y61" s="70">
        <v>155181</v>
      </c>
      <c r="Z61" s="70">
        <v>2408</v>
      </c>
      <c r="AA61" s="71">
        <v>1.5517363594769979E-2</v>
      </c>
      <c r="AB61" s="70">
        <v>62107</v>
      </c>
      <c r="AC61" s="70">
        <v>905</v>
      </c>
      <c r="AD61" s="71">
        <v>1.4571626386719693E-2</v>
      </c>
      <c r="AE61" s="70">
        <v>6721</v>
      </c>
      <c r="AF61" s="70">
        <v>89</v>
      </c>
      <c r="AG61" s="71">
        <v>1.3242077071864306E-2</v>
      </c>
      <c r="AH61" s="70">
        <v>1625</v>
      </c>
      <c r="AI61" s="70">
        <v>25</v>
      </c>
      <c r="AJ61" s="71">
        <v>1.5384615384615385E-2</v>
      </c>
    </row>
    <row r="62" spans="1:36" s="2" customFormat="1" x14ac:dyDescent="0.3">
      <c r="A62" s="119" t="s">
        <v>11</v>
      </c>
      <c r="B62" s="46" t="s">
        <v>12</v>
      </c>
      <c r="C62" s="14" t="s">
        <v>321</v>
      </c>
      <c r="D62" s="70">
        <v>501825</v>
      </c>
      <c r="E62" s="70">
        <v>5954</v>
      </c>
      <c r="F62" s="71">
        <v>1.1864693867384049E-2</v>
      </c>
      <c r="G62" s="70">
        <v>730042</v>
      </c>
      <c r="H62" s="70">
        <v>9045</v>
      </c>
      <c r="I62" s="71">
        <v>1.238969812695708E-2</v>
      </c>
      <c r="J62" s="70">
        <v>533104</v>
      </c>
      <c r="K62" s="70">
        <v>6883</v>
      </c>
      <c r="L62" s="71">
        <v>1.2911176806026591E-2</v>
      </c>
      <c r="M62" s="70">
        <v>127322</v>
      </c>
      <c r="N62" s="70">
        <v>2507</v>
      </c>
      <c r="O62" s="71">
        <v>1.9690234209327532E-2</v>
      </c>
      <c r="P62" s="70">
        <v>691060</v>
      </c>
      <c r="Q62" s="70">
        <v>11140</v>
      </c>
      <c r="R62" s="71">
        <v>1.612016322750557E-2</v>
      </c>
      <c r="S62" s="70">
        <v>419620</v>
      </c>
      <c r="T62" s="70">
        <v>6006</v>
      </c>
      <c r="U62" s="71">
        <v>1.4312949811734426E-2</v>
      </c>
      <c r="V62" s="70">
        <v>258622</v>
      </c>
      <c r="W62" s="70">
        <v>3591</v>
      </c>
      <c r="X62" s="71">
        <v>1.3885129648676447E-2</v>
      </c>
      <c r="Y62" s="70">
        <v>457750</v>
      </c>
      <c r="Z62" s="70">
        <v>2453</v>
      </c>
      <c r="AA62" s="71">
        <v>5.3588203167667945E-3</v>
      </c>
      <c r="AB62" s="70">
        <v>145912</v>
      </c>
      <c r="AC62" s="70">
        <v>2538</v>
      </c>
      <c r="AD62" s="71">
        <v>1.7394045726191128E-2</v>
      </c>
      <c r="AE62" s="70">
        <v>103805</v>
      </c>
      <c r="AF62" s="70">
        <v>1546</v>
      </c>
      <c r="AG62" s="71">
        <v>1.4893309570829922E-2</v>
      </c>
      <c r="AH62" s="70">
        <v>52377</v>
      </c>
      <c r="AI62" s="70">
        <v>844</v>
      </c>
      <c r="AJ62" s="71">
        <v>1.6113943142982607E-2</v>
      </c>
    </row>
    <row r="63" spans="1:36" s="2" customFormat="1" x14ac:dyDescent="0.3">
      <c r="A63" s="119" t="s">
        <v>35</v>
      </c>
      <c r="B63" s="46" t="s">
        <v>12</v>
      </c>
      <c r="C63" s="14" t="s">
        <v>321</v>
      </c>
      <c r="D63" s="70">
        <v>258875</v>
      </c>
      <c r="E63" s="70">
        <v>12153</v>
      </c>
      <c r="F63" s="71">
        <v>4.6945436986962817E-2</v>
      </c>
      <c r="G63" s="70">
        <v>171952</v>
      </c>
      <c r="H63" s="70">
        <v>11657</v>
      </c>
      <c r="I63" s="71">
        <v>6.7792174560342422E-2</v>
      </c>
      <c r="J63" s="70">
        <v>121692</v>
      </c>
      <c r="K63" s="70">
        <v>6833</v>
      </c>
      <c r="L63" s="71">
        <v>5.614995233869112E-2</v>
      </c>
      <c r="M63" s="70">
        <v>133094</v>
      </c>
      <c r="N63" s="70">
        <v>8398</v>
      </c>
      <c r="O63" s="71">
        <v>6.3098261379175624E-2</v>
      </c>
      <c r="P63" s="70">
        <v>101971</v>
      </c>
      <c r="Q63" s="70">
        <v>6737</v>
      </c>
      <c r="R63" s="71">
        <v>6.6067803591217111E-2</v>
      </c>
      <c r="S63" s="70">
        <v>53494</v>
      </c>
      <c r="T63" s="70">
        <v>4458</v>
      </c>
      <c r="U63" s="71">
        <v>8.3336448947545522E-2</v>
      </c>
      <c r="V63" s="70">
        <v>76037</v>
      </c>
      <c r="W63" s="70">
        <v>6656</v>
      </c>
      <c r="X63" s="71">
        <v>8.753633099675158E-2</v>
      </c>
      <c r="Y63" s="70">
        <v>48308</v>
      </c>
      <c r="Z63" s="70">
        <v>3001</v>
      </c>
      <c r="AA63" s="71">
        <v>6.2122215782065081E-2</v>
      </c>
      <c r="AB63" s="70">
        <v>51954</v>
      </c>
      <c r="AC63" s="70">
        <v>4231</v>
      </c>
      <c r="AD63" s="71">
        <v>8.1437425414790002E-2</v>
      </c>
      <c r="AE63" s="70">
        <v>36261</v>
      </c>
      <c r="AF63" s="70">
        <v>3240</v>
      </c>
      <c r="AG63" s="71">
        <v>8.9352196574832468E-2</v>
      </c>
      <c r="AH63" s="70">
        <v>30608</v>
      </c>
      <c r="AI63" s="70">
        <v>2545</v>
      </c>
      <c r="AJ63" s="71">
        <v>8.3148196549921588E-2</v>
      </c>
    </row>
    <row r="64" spans="1:36" s="2" customFormat="1" x14ac:dyDescent="0.3">
      <c r="A64" s="119" t="s">
        <v>152</v>
      </c>
      <c r="B64" s="46" t="s">
        <v>12</v>
      </c>
      <c r="C64" s="14" t="s">
        <v>321</v>
      </c>
      <c r="D64" s="70">
        <v>7202</v>
      </c>
      <c r="E64" s="70">
        <v>322</v>
      </c>
      <c r="F64" s="71">
        <v>4.4709802832546518E-2</v>
      </c>
      <c r="G64" s="70">
        <v>3803</v>
      </c>
      <c r="H64" s="70">
        <v>203</v>
      </c>
      <c r="I64" s="71">
        <v>5.3378911385748094E-2</v>
      </c>
      <c r="J64" s="70">
        <v>17950</v>
      </c>
      <c r="K64" s="70">
        <v>942</v>
      </c>
      <c r="L64" s="71">
        <v>5.2479108635097492E-2</v>
      </c>
      <c r="M64" s="70">
        <v>10523</v>
      </c>
      <c r="N64" s="70">
        <v>743</v>
      </c>
      <c r="O64" s="71">
        <v>7.0607241281003513E-2</v>
      </c>
      <c r="P64" s="70">
        <v>9451</v>
      </c>
      <c r="Q64" s="70">
        <v>585</v>
      </c>
      <c r="R64" s="71">
        <v>6.1898211829436035E-2</v>
      </c>
      <c r="S64" s="70">
        <v>8145</v>
      </c>
      <c r="T64" s="70">
        <v>541</v>
      </c>
      <c r="U64" s="71">
        <v>6.6421117249846534E-2</v>
      </c>
      <c r="V64" s="70">
        <v>6624</v>
      </c>
      <c r="W64" s="70">
        <v>484</v>
      </c>
      <c r="X64" s="71">
        <v>7.3067632850241551E-2</v>
      </c>
      <c r="Y64" s="70">
        <v>4407</v>
      </c>
      <c r="Z64" s="70">
        <v>350</v>
      </c>
      <c r="AA64" s="71">
        <v>7.9419105967778528E-2</v>
      </c>
      <c r="AB64" s="70">
        <v>7916</v>
      </c>
      <c r="AC64" s="70">
        <v>522</v>
      </c>
      <c r="AD64" s="71">
        <v>6.5942395149065178E-2</v>
      </c>
      <c r="AE64" s="70">
        <v>7835</v>
      </c>
      <c r="AF64" s="70">
        <v>1982</v>
      </c>
      <c r="AG64" s="71">
        <v>0.25296745373324825</v>
      </c>
      <c r="AH64" s="70">
        <v>1079</v>
      </c>
      <c r="AI64" s="70">
        <v>310</v>
      </c>
      <c r="AJ64" s="71">
        <v>0.28730305838739573</v>
      </c>
    </row>
    <row r="65" spans="1:36" s="2" customFormat="1" x14ac:dyDescent="0.3">
      <c r="A65" s="120" t="s">
        <v>165</v>
      </c>
      <c r="B65" s="46" t="s">
        <v>12</v>
      </c>
      <c r="C65" s="14" t="s">
        <v>321</v>
      </c>
      <c r="D65" s="70">
        <v>58</v>
      </c>
      <c r="E65" s="70">
        <v>9</v>
      </c>
      <c r="F65" s="71">
        <v>0.15517241379310345</v>
      </c>
      <c r="G65" s="70">
        <v>533</v>
      </c>
      <c r="H65" s="70">
        <v>115</v>
      </c>
      <c r="I65" s="71">
        <v>0.21575984990619138</v>
      </c>
      <c r="J65" s="70">
        <v>812</v>
      </c>
      <c r="K65" s="70">
        <v>231</v>
      </c>
      <c r="L65" s="71">
        <v>0.28448275862068967</v>
      </c>
      <c r="M65" s="70">
        <v>669</v>
      </c>
      <c r="N65" s="70">
        <v>229</v>
      </c>
      <c r="O65" s="71">
        <v>0.34230194319880419</v>
      </c>
      <c r="P65" s="70">
        <v>669</v>
      </c>
      <c r="Q65" s="70">
        <v>267</v>
      </c>
      <c r="R65" s="71">
        <v>0.3991031390134529</v>
      </c>
      <c r="S65" s="70">
        <v>572</v>
      </c>
      <c r="T65" s="70">
        <v>190</v>
      </c>
      <c r="U65" s="71">
        <v>0.33216783216783219</v>
      </c>
      <c r="V65" s="70">
        <v>1046</v>
      </c>
      <c r="W65" s="70">
        <v>407</v>
      </c>
      <c r="X65" s="71">
        <v>0.38910133843212236</v>
      </c>
      <c r="Y65" s="70">
        <v>2210</v>
      </c>
      <c r="Z65" s="70">
        <v>358</v>
      </c>
      <c r="AA65" s="71">
        <v>0.16199095022624435</v>
      </c>
      <c r="AB65" s="70">
        <v>3822</v>
      </c>
      <c r="AC65" s="70">
        <v>870</v>
      </c>
      <c r="AD65" s="71">
        <v>0.22762951334379905</v>
      </c>
      <c r="AE65" s="70">
        <v>3679</v>
      </c>
      <c r="AF65" s="70">
        <v>1318</v>
      </c>
      <c r="AG65" s="71">
        <v>0.35824952432726287</v>
      </c>
      <c r="AH65" s="70">
        <v>1807</v>
      </c>
      <c r="AI65" s="70">
        <v>736</v>
      </c>
      <c r="AJ65" s="71">
        <v>0.4073049252905368</v>
      </c>
    </row>
    <row r="66" spans="1:36" s="2" customFormat="1" x14ac:dyDescent="0.3">
      <c r="A66" s="120" t="s">
        <v>205</v>
      </c>
      <c r="B66" s="46" t="s">
        <v>12</v>
      </c>
      <c r="C66" s="14" t="s">
        <v>321</v>
      </c>
      <c r="D66" s="70">
        <v>5453</v>
      </c>
      <c r="E66" s="70">
        <v>2547</v>
      </c>
      <c r="F66" s="71">
        <v>0.46708233999633231</v>
      </c>
      <c r="G66" s="70">
        <v>423</v>
      </c>
      <c r="H66" s="70">
        <v>175</v>
      </c>
      <c r="I66" s="71">
        <v>0.41371158392434987</v>
      </c>
      <c r="J66" s="70">
        <v>636</v>
      </c>
      <c r="K66" s="70">
        <v>260</v>
      </c>
      <c r="L66" s="71">
        <v>0.4088050314465409</v>
      </c>
      <c r="M66" s="70">
        <v>117</v>
      </c>
      <c r="N66" s="70">
        <v>71</v>
      </c>
      <c r="O66" s="71">
        <v>0.60683760683760679</v>
      </c>
      <c r="P66" s="70">
        <v>19</v>
      </c>
      <c r="Q66" s="70">
        <v>14</v>
      </c>
      <c r="R66" s="71">
        <v>0.73684210526315785</v>
      </c>
      <c r="S66" s="70">
        <v>26</v>
      </c>
      <c r="T66" s="70">
        <v>9</v>
      </c>
      <c r="U66" s="71">
        <v>0.34615384615384615</v>
      </c>
      <c r="V66" s="70">
        <v>150</v>
      </c>
      <c r="W66" s="70">
        <v>280</v>
      </c>
      <c r="X66" s="71">
        <v>1.8666666666666667</v>
      </c>
      <c r="Y66" s="70">
        <v>0</v>
      </c>
      <c r="Z66" s="70">
        <v>0</v>
      </c>
      <c r="AA66" s="71" t="s">
        <v>297</v>
      </c>
      <c r="AB66" s="70">
        <v>195</v>
      </c>
      <c r="AC66" s="70">
        <v>120</v>
      </c>
      <c r="AD66" s="71">
        <v>0.61538461538461542</v>
      </c>
      <c r="AE66" s="70">
        <v>0</v>
      </c>
      <c r="AF66" s="70">
        <v>0</v>
      </c>
      <c r="AG66" s="71" t="s">
        <v>297</v>
      </c>
      <c r="AH66" s="70">
        <v>0</v>
      </c>
      <c r="AI66" s="70">
        <v>0</v>
      </c>
      <c r="AJ66" s="71" t="s">
        <v>297</v>
      </c>
    </row>
    <row r="67" spans="1:36" s="2" customFormat="1" x14ac:dyDescent="0.3">
      <c r="A67" s="120" t="s">
        <v>217</v>
      </c>
      <c r="B67" s="46" t="s">
        <v>12</v>
      </c>
      <c r="C67" s="14" t="s">
        <v>321</v>
      </c>
      <c r="D67" s="70">
        <v>0</v>
      </c>
      <c r="E67" s="70">
        <v>0</v>
      </c>
      <c r="F67" s="71" t="s">
        <v>297</v>
      </c>
      <c r="G67" s="70">
        <v>0</v>
      </c>
      <c r="H67" s="70">
        <v>0</v>
      </c>
      <c r="I67" s="71" t="s">
        <v>297</v>
      </c>
      <c r="J67" s="70">
        <v>0</v>
      </c>
      <c r="K67" s="70">
        <v>0</v>
      </c>
      <c r="L67" s="71" t="s">
        <v>297</v>
      </c>
      <c r="M67" s="70">
        <v>71</v>
      </c>
      <c r="N67" s="70">
        <v>12</v>
      </c>
      <c r="O67" s="71">
        <v>0.16901408450704225</v>
      </c>
      <c r="P67" s="70">
        <v>0</v>
      </c>
      <c r="Q67" s="70">
        <v>0</v>
      </c>
      <c r="R67" s="71" t="s">
        <v>297</v>
      </c>
      <c r="S67" s="70">
        <v>0</v>
      </c>
      <c r="T67" s="70">
        <v>0</v>
      </c>
      <c r="U67" s="71" t="s">
        <v>297</v>
      </c>
      <c r="V67" s="70">
        <v>0</v>
      </c>
      <c r="W67" s="70">
        <v>0</v>
      </c>
      <c r="X67" s="71" t="s">
        <v>297</v>
      </c>
      <c r="Y67" s="70">
        <v>0</v>
      </c>
      <c r="Z67" s="70">
        <v>0</v>
      </c>
      <c r="AA67" s="71" t="s">
        <v>297</v>
      </c>
      <c r="AB67" s="70">
        <v>0</v>
      </c>
      <c r="AC67" s="70">
        <v>0</v>
      </c>
      <c r="AD67" s="71" t="s">
        <v>297</v>
      </c>
      <c r="AE67" s="70">
        <v>0</v>
      </c>
      <c r="AF67" s="70">
        <v>0</v>
      </c>
      <c r="AG67" s="71" t="s">
        <v>297</v>
      </c>
      <c r="AH67" s="70">
        <v>0</v>
      </c>
      <c r="AI67" s="70">
        <v>0</v>
      </c>
      <c r="AJ67" s="71" t="s">
        <v>297</v>
      </c>
    </row>
    <row r="68" spans="1:36" s="2" customFormat="1" x14ac:dyDescent="0.3">
      <c r="A68" s="120" t="s">
        <v>100</v>
      </c>
      <c r="B68" s="46" t="s">
        <v>12</v>
      </c>
      <c r="C68" s="14" t="s">
        <v>321</v>
      </c>
      <c r="D68" s="70">
        <v>67041</v>
      </c>
      <c r="E68" s="70">
        <v>175</v>
      </c>
      <c r="F68" s="71">
        <v>2.61034292447905E-3</v>
      </c>
      <c r="G68" s="70">
        <v>460025</v>
      </c>
      <c r="H68" s="70">
        <v>320</v>
      </c>
      <c r="I68" s="71">
        <v>6.9561436878430517E-4</v>
      </c>
      <c r="J68" s="70">
        <v>652686</v>
      </c>
      <c r="K68" s="70">
        <v>500</v>
      </c>
      <c r="L68" s="71">
        <v>7.6606515230907357E-4</v>
      </c>
      <c r="M68" s="70">
        <v>88153</v>
      </c>
      <c r="N68" s="70">
        <v>59</v>
      </c>
      <c r="O68" s="71">
        <v>6.6929089197191247E-4</v>
      </c>
      <c r="P68" s="70">
        <v>110285</v>
      </c>
      <c r="Q68" s="70">
        <v>73</v>
      </c>
      <c r="R68" s="71">
        <v>6.6192138550120148E-4</v>
      </c>
      <c r="S68" s="70">
        <v>138950</v>
      </c>
      <c r="T68" s="70">
        <v>171</v>
      </c>
      <c r="U68" s="71">
        <v>1.2306585102554875E-3</v>
      </c>
      <c r="V68" s="70">
        <v>123116</v>
      </c>
      <c r="W68" s="70">
        <v>95</v>
      </c>
      <c r="X68" s="71">
        <v>7.7163000747262748E-4</v>
      </c>
      <c r="Y68" s="70">
        <v>190385</v>
      </c>
      <c r="Z68" s="70">
        <v>91</v>
      </c>
      <c r="AA68" s="71">
        <v>4.7797883236599524E-4</v>
      </c>
      <c r="AB68" s="70">
        <v>5525</v>
      </c>
      <c r="AC68" s="70">
        <v>5</v>
      </c>
      <c r="AD68" s="71">
        <v>9.049773755656109E-4</v>
      </c>
      <c r="AE68" s="70">
        <v>0</v>
      </c>
      <c r="AF68" s="70">
        <v>0</v>
      </c>
      <c r="AG68" s="71" t="s">
        <v>297</v>
      </c>
      <c r="AH68" s="70">
        <v>106535</v>
      </c>
      <c r="AI68" s="70">
        <v>67</v>
      </c>
      <c r="AJ68" s="71">
        <v>6.289013000422396E-4</v>
      </c>
    </row>
    <row r="69" spans="1:36" s="2" customFormat="1" x14ac:dyDescent="0.3">
      <c r="A69" s="120" t="s">
        <v>218</v>
      </c>
      <c r="B69" s="46" t="s">
        <v>12</v>
      </c>
      <c r="C69" s="14" t="s">
        <v>321</v>
      </c>
      <c r="D69" s="70">
        <v>1235</v>
      </c>
      <c r="E69" s="70">
        <v>51</v>
      </c>
      <c r="F69" s="71">
        <v>4.1295546558704453E-2</v>
      </c>
      <c r="G69" s="70">
        <v>2301</v>
      </c>
      <c r="H69" s="70">
        <v>192</v>
      </c>
      <c r="I69" s="71">
        <v>8.344198174706649E-2</v>
      </c>
      <c r="J69" s="70">
        <v>8034</v>
      </c>
      <c r="K69" s="70">
        <v>284</v>
      </c>
      <c r="L69" s="71">
        <v>3.5349763505103313E-2</v>
      </c>
      <c r="M69" s="70">
        <v>2223</v>
      </c>
      <c r="N69" s="70">
        <v>104</v>
      </c>
      <c r="O69" s="71">
        <v>4.6783625730994149E-2</v>
      </c>
      <c r="P69" s="70">
        <v>0</v>
      </c>
      <c r="Q69" s="70">
        <v>0</v>
      </c>
      <c r="R69" s="71" t="s">
        <v>297</v>
      </c>
      <c r="S69" s="70">
        <v>0</v>
      </c>
      <c r="T69" s="70">
        <v>0</v>
      </c>
      <c r="U69" s="71" t="s">
        <v>297</v>
      </c>
      <c r="V69" s="70">
        <v>0</v>
      </c>
      <c r="W69" s="70">
        <v>0</v>
      </c>
      <c r="X69" s="71" t="s">
        <v>297</v>
      </c>
      <c r="Y69" s="70">
        <v>0</v>
      </c>
      <c r="Z69" s="70">
        <v>0</v>
      </c>
      <c r="AA69" s="71" t="s">
        <v>297</v>
      </c>
      <c r="AB69" s="70">
        <v>0</v>
      </c>
      <c r="AC69" s="70">
        <v>0</v>
      </c>
      <c r="AD69" s="71" t="s">
        <v>297</v>
      </c>
      <c r="AE69" s="70">
        <v>0</v>
      </c>
      <c r="AF69" s="70">
        <v>0</v>
      </c>
      <c r="AG69" s="71" t="s">
        <v>297</v>
      </c>
      <c r="AH69" s="70">
        <v>0</v>
      </c>
      <c r="AI69" s="70">
        <v>0</v>
      </c>
      <c r="AJ69" s="71" t="s">
        <v>297</v>
      </c>
    </row>
    <row r="70" spans="1:36" s="2" customFormat="1" x14ac:dyDescent="0.3">
      <c r="A70" s="120" t="s">
        <v>105</v>
      </c>
      <c r="B70" s="46" t="s">
        <v>12</v>
      </c>
      <c r="C70" s="14" t="s">
        <v>321</v>
      </c>
      <c r="D70" s="70">
        <v>9503</v>
      </c>
      <c r="E70" s="70">
        <v>181</v>
      </c>
      <c r="F70" s="71">
        <v>1.9046616857834368E-2</v>
      </c>
      <c r="G70" s="70">
        <v>559</v>
      </c>
      <c r="H70" s="70">
        <v>36</v>
      </c>
      <c r="I70" s="71">
        <v>6.4400715563506267E-2</v>
      </c>
      <c r="J70" s="70">
        <v>0</v>
      </c>
      <c r="K70" s="70">
        <v>0</v>
      </c>
      <c r="L70" s="71" t="s">
        <v>297</v>
      </c>
      <c r="M70" s="70">
        <v>25039</v>
      </c>
      <c r="N70" s="70">
        <v>276</v>
      </c>
      <c r="O70" s="71">
        <v>1.1022804425096849E-2</v>
      </c>
      <c r="P70" s="70">
        <v>3146</v>
      </c>
      <c r="Q70" s="70">
        <v>42</v>
      </c>
      <c r="R70" s="71">
        <v>1.3350286077558804E-2</v>
      </c>
      <c r="S70" s="70">
        <v>7312</v>
      </c>
      <c r="T70" s="70">
        <v>86</v>
      </c>
      <c r="U70" s="71">
        <v>1.1761487964989058E-2</v>
      </c>
      <c r="V70" s="70">
        <v>6331</v>
      </c>
      <c r="W70" s="70">
        <v>157</v>
      </c>
      <c r="X70" s="71">
        <v>2.4798610014215763E-2</v>
      </c>
      <c r="Y70" s="70">
        <v>11947</v>
      </c>
      <c r="Z70" s="70">
        <v>300</v>
      </c>
      <c r="AA70" s="71">
        <v>2.5110906503724783E-2</v>
      </c>
      <c r="AB70" s="70">
        <v>4784</v>
      </c>
      <c r="AC70" s="70">
        <v>114</v>
      </c>
      <c r="AD70" s="71">
        <v>2.3829431438127092E-2</v>
      </c>
      <c r="AE70" s="70">
        <v>2509</v>
      </c>
      <c r="AF70" s="70">
        <v>93</v>
      </c>
      <c r="AG70" s="71">
        <v>3.7066560382622557E-2</v>
      </c>
      <c r="AH70" s="70">
        <v>4303</v>
      </c>
      <c r="AI70" s="70">
        <v>67</v>
      </c>
      <c r="AJ70" s="71">
        <v>1.5570532186846387E-2</v>
      </c>
    </row>
    <row r="71" spans="1:36" s="2" customFormat="1" x14ac:dyDescent="0.3">
      <c r="A71" s="119" t="s">
        <v>55</v>
      </c>
      <c r="B71" s="46" t="s">
        <v>12</v>
      </c>
      <c r="C71" s="14" t="s">
        <v>321</v>
      </c>
      <c r="D71" s="70">
        <v>996053</v>
      </c>
      <c r="E71" s="70">
        <v>1929</v>
      </c>
      <c r="F71" s="71">
        <v>1.9366439336059426E-3</v>
      </c>
      <c r="G71" s="70">
        <v>897598</v>
      </c>
      <c r="H71" s="70">
        <v>5489</v>
      </c>
      <c r="I71" s="71">
        <v>6.1152097041214442E-3</v>
      </c>
      <c r="J71" s="70">
        <v>1716383</v>
      </c>
      <c r="K71" s="70">
        <v>5510</v>
      </c>
      <c r="L71" s="71">
        <v>3.2102392065174266E-3</v>
      </c>
      <c r="M71" s="70">
        <v>1814377</v>
      </c>
      <c r="N71" s="70">
        <v>3403</v>
      </c>
      <c r="O71" s="71">
        <v>1.8755749218602308E-3</v>
      </c>
      <c r="P71" s="70">
        <v>2232815</v>
      </c>
      <c r="Q71" s="70">
        <v>3877</v>
      </c>
      <c r="R71" s="71">
        <v>1.7363731433190839E-3</v>
      </c>
      <c r="S71" s="70">
        <v>3582923</v>
      </c>
      <c r="T71" s="70">
        <v>9147</v>
      </c>
      <c r="U71" s="71">
        <v>2.5529435045073532E-3</v>
      </c>
      <c r="V71" s="70">
        <v>3297242</v>
      </c>
      <c r="W71" s="70">
        <v>7556</v>
      </c>
      <c r="X71" s="71">
        <v>2.2916122019554525E-3</v>
      </c>
      <c r="Y71" s="70">
        <v>2471092</v>
      </c>
      <c r="Z71" s="70">
        <v>4814</v>
      </c>
      <c r="AA71" s="71">
        <v>1.9481265772379175E-3</v>
      </c>
      <c r="AB71" s="70">
        <v>1594000</v>
      </c>
      <c r="AC71" s="70">
        <v>3543</v>
      </c>
      <c r="AD71" s="71">
        <v>2.2227101631116688E-3</v>
      </c>
      <c r="AE71" s="70">
        <v>3033082</v>
      </c>
      <c r="AF71" s="70">
        <v>7860</v>
      </c>
      <c r="AG71" s="71">
        <v>2.5914235091566928E-3</v>
      </c>
      <c r="AH71" s="70">
        <v>2987354</v>
      </c>
      <c r="AI71" s="70">
        <v>7553</v>
      </c>
      <c r="AJ71" s="71">
        <v>2.5283243967738674E-3</v>
      </c>
    </row>
    <row r="72" spans="1:36" s="2" customFormat="1" x14ac:dyDescent="0.3">
      <c r="A72" s="120" t="s">
        <v>106</v>
      </c>
      <c r="B72" s="46" t="s">
        <v>305</v>
      </c>
      <c r="C72" s="14" t="s">
        <v>3</v>
      </c>
      <c r="D72" s="70">
        <v>0</v>
      </c>
      <c r="E72" s="70">
        <v>0</v>
      </c>
      <c r="F72" s="71" t="s">
        <v>297</v>
      </c>
      <c r="G72" s="70">
        <v>2</v>
      </c>
      <c r="H72" s="70">
        <v>84</v>
      </c>
      <c r="I72" s="71">
        <v>42</v>
      </c>
      <c r="J72" s="70">
        <v>0</v>
      </c>
      <c r="K72" s="70">
        <v>0</v>
      </c>
      <c r="L72" s="71" t="s">
        <v>297</v>
      </c>
      <c r="M72" s="70">
        <v>0</v>
      </c>
      <c r="N72" s="70">
        <v>0</v>
      </c>
      <c r="O72" s="71" t="s">
        <v>297</v>
      </c>
      <c r="P72" s="70">
        <v>0</v>
      </c>
      <c r="Q72" s="70">
        <v>0</v>
      </c>
      <c r="R72" s="71" t="s">
        <v>297</v>
      </c>
      <c r="S72" s="70">
        <v>0</v>
      </c>
      <c r="T72" s="70">
        <v>0</v>
      </c>
      <c r="U72" s="71" t="s">
        <v>297</v>
      </c>
      <c r="V72" s="70">
        <v>0</v>
      </c>
      <c r="W72" s="70">
        <v>0</v>
      </c>
      <c r="X72" s="71" t="s">
        <v>297</v>
      </c>
      <c r="Y72" s="70">
        <v>0</v>
      </c>
      <c r="Z72" s="70">
        <v>0</v>
      </c>
      <c r="AA72" s="71" t="s">
        <v>297</v>
      </c>
      <c r="AB72" s="70">
        <v>0</v>
      </c>
      <c r="AC72" s="70">
        <v>0</v>
      </c>
      <c r="AD72" s="71" t="s">
        <v>297</v>
      </c>
      <c r="AE72" s="70">
        <v>0</v>
      </c>
      <c r="AF72" s="70">
        <v>0</v>
      </c>
      <c r="AG72" s="71" t="s">
        <v>297</v>
      </c>
      <c r="AH72" s="70">
        <v>0</v>
      </c>
      <c r="AI72" s="70">
        <v>0</v>
      </c>
      <c r="AJ72" s="71" t="s">
        <v>297</v>
      </c>
    </row>
    <row r="73" spans="1:36" s="2" customFormat="1" x14ac:dyDescent="0.3">
      <c r="A73" s="120" t="s">
        <v>53</v>
      </c>
      <c r="B73" s="46" t="s">
        <v>12</v>
      </c>
      <c r="C73" s="14" t="s">
        <v>321</v>
      </c>
      <c r="D73" s="70">
        <v>14300</v>
      </c>
      <c r="E73" s="70">
        <v>30</v>
      </c>
      <c r="F73" s="71">
        <v>2.0979020979020979E-3</v>
      </c>
      <c r="G73" s="70">
        <v>33365</v>
      </c>
      <c r="H73" s="70">
        <v>163</v>
      </c>
      <c r="I73" s="71">
        <v>4.8853589090364158E-3</v>
      </c>
      <c r="J73" s="70">
        <v>0</v>
      </c>
      <c r="K73" s="70">
        <v>0</v>
      </c>
      <c r="L73" s="71" t="s">
        <v>297</v>
      </c>
      <c r="M73" s="70">
        <v>0</v>
      </c>
      <c r="N73" s="70">
        <v>0</v>
      </c>
      <c r="O73" s="71" t="s">
        <v>297</v>
      </c>
      <c r="P73" s="70">
        <v>0</v>
      </c>
      <c r="Q73" s="70">
        <v>0</v>
      </c>
      <c r="R73" s="71" t="s">
        <v>297</v>
      </c>
      <c r="S73" s="70">
        <v>0</v>
      </c>
      <c r="T73" s="70">
        <v>0</v>
      </c>
      <c r="U73" s="71" t="s">
        <v>297</v>
      </c>
      <c r="V73" s="70">
        <v>27332344</v>
      </c>
      <c r="W73" s="70">
        <v>42922</v>
      </c>
      <c r="X73" s="71">
        <v>1.5703739130460235E-3</v>
      </c>
      <c r="Y73" s="70">
        <v>12839910</v>
      </c>
      <c r="Z73" s="70">
        <v>24416</v>
      </c>
      <c r="AA73" s="71">
        <v>1.9015709611671732E-3</v>
      </c>
      <c r="AB73" s="70">
        <v>10140344</v>
      </c>
      <c r="AC73" s="70">
        <v>30624</v>
      </c>
      <c r="AD73" s="71">
        <v>3.0200158890073157E-3</v>
      </c>
      <c r="AE73" s="70">
        <v>3382802</v>
      </c>
      <c r="AF73" s="70">
        <v>1197</v>
      </c>
      <c r="AG73" s="71">
        <v>3.5384867337786842E-4</v>
      </c>
      <c r="AH73" s="70">
        <v>5791898</v>
      </c>
      <c r="AI73" s="70">
        <v>19379</v>
      </c>
      <c r="AJ73" s="71">
        <v>3.3458807458280515E-3</v>
      </c>
    </row>
    <row r="74" spans="1:36" s="2" customFormat="1" x14ac:dyDescent="0.3">
      <c r="A74" s="119" t="s">
        <v>249</v>
      </c>
      <c r="B74" s="46" t="s">
        <v>12</v>
      </c>
      <c r="C74" s="14" t="s">
        <v>321</v>
      </c>
      <c r="D74" s="70">
        <v>67541</v>
      </c>
      <c r="E74" s="70">
        <v>2940</v>
      </c>
      <c r="F74" s="71">
        <v>4.3529115648272901E-2</v>
      </c>
      <c r="G74" s="70">
        <v>0</v>
      </c>
      <c r="H74" s="70">
        <v>0</v>
      </c>
      <c r="I74" s="71" t="s">
        <v>297</v>
      </c>
      <c r="J74" s="70">
        <v>0</v>
      </c>
      <c r="K74" s="70">
        <v>0</v>
      </c>
      <c r="L74" s="71" t="s">
        <v>297</v>
      </c>
      <c r="M74" s="70">
        <v>0</v>
      </c>
      <c r="N74" s="70">
        <v>0</v>
      </c>
      <c r="O74" s="71" t="s">
        <v>297</v>
      </c>
      <c r="P74" s="70">
        <v>0</v>
      </c>
      <c r="Q74" s="70">
        <v>0</v>
      </c>
      <c r="R74" s="71" t="s">
        <v>297</v>
      </c>
      <c r="S74" s="70">
        <v>0</v>
      </c>
      <c r="T74" s="70">
        <v>0</v>
      </c>
      <c r="U74" s="71" t="s">
        <v>297</v>
      </c>
      <c r="V74" s="70">
        <v>0</v>
      </c>
      <c r="W74" s="70">
        <v>0</v>
      </c>
      <c r="X74" s="71" t="s">
        <v>297</v>
      </c>
      <c r="Y74" s="70">
        <v>0</v>
      </c>
      <c r="Z74" s="70">
        <v>0</v>
      </c>
      <c r="AA74" s="71" t="s">
        <v>297</v>
      </c>
      <c r="AB74" s="70">
        <v>0</v>
      </c>
      <c r="AC74" s="70">
        <v>0</v>
      </c>
      <c r="AD74" s="71" t="s">
        <v>297</v>
      </c>
      <c r="AE74" s="70">
        <v>0</v>
      </c>
      <c r="AF74" s="70">
        <v>0</v>
      </c>
      <c r="AG74" s="71" t="s">
        <v>297</v>
      </c>
      <c r="AH74" s="70">
        <v>0</v>
      </c>
      <c r="AI74" s="70">
        <v>0</v>
      </c>
      <c r="AJ74" s="71" t="s">
        <v>297</v>
      </c>
    </row>
    <row r="75" spans="1:36" s="2" customFormat="1" x14ac:dyDescent="0.3">
      <c r="A75" s="119" t="s">
        <v>56</v>
      </c>
      <c r="B75" s="46" t="s">
        <v>12</v>
      </c>
      <c r="C75" s="14" t="s">
        <v>321</v>
      </c>
      <c r="D75" s="70">
        <v>5000528</v>
      </c>
      <c r="E75" s="70">
        <v>68127</v>
      </c>
      <c r="F75" s="71">
        <v>1.3623961309685698E-2</v>
      </c>
      <c r="G75" s="70">
        <v>5477771</v>
      </c>
      <c r="H75" s="70">
        <v>104166</v>
      </c>
      <c r="I75" s="71">
        <v>1.9016129005757998E-2</v>
      </c>
      <c r="J75" s="70">
        <v>6246610</v>
      </c>
      <c r="K75" s="70">
        <v>109403</v>
      </c>
      <c r="L75" s="71">
        <v>1.7513979582525561E-2</v>
      </c>
      <c r="M75" s="70">
        <v>7003808</v>
      </c>
      <c r="N75" s="70">
        <v>154057</v>
      </c>
      <c r="O75" s="71">
        <v>2.199617693688919E-2</v>
      </c>
      <c r="P75" s="70">
        <v>7299825</v>
      </c>
      <c r="Q75" s="70">
        <v>167818</v>
      </c>
      <c r="R75" s="71">
        <v>2.2989318237081027E-2</v>
      </c>
      <c r="S75" s="70">
        <v>5343812</v>
      </c>
      <c r="T75" s="70">
        <v>139243</v>
      </c>
      <c r="U75" s="71">
        <v>2.6056867270031207E-2</v>
      </c>
      <c r="V75" s="70">
        <v>3061038</v>
      </c>
      <c r="W75" s="70">
        <v>62691</v>
      </c>
      <c r="X75" s="71">
        <v>2.0480307660342669E-2</v>
      </c>
      <c r="Y75" s="70">
        <v>5535862</v>
      </c>
      <c r="Z75" s="70">
        <v>101113</v>
      </c>
      <c r="AA75" s="71">
        <v>1.8265086810328724E-2</v>
      </c>
      <c r="AB75" s="70">
        <v>5614693</v>
      </c>
      <c r="AC75" s="70">
        <v>118193</v>
      </c>
      <c r="AD75" s="71">
        <v>2.1050661184859085E-2</v>
      </c>
      <c r="AE75" s="70">
        <v>5822903</v>
      </c>
      <c r="AF75" s="70">
        <v>146276</v>
      </c>
      <c r="AG75" s="71">
        <v>2.5120803145784843E-2</v>
      </c>
      <c r="AH75" s="70">
        <v>5486656</v>
      </c>
      <c r="AI75" s="70">
        <v>155942</v>
      </c>
      <c r="AJ75" s="71">
        <v>2.8422047965099326E-2</v>
      </c>
    </row>
    <row r="76" spans="1:36" s="2" customFormat="1" x14ac:dyDescent="0.3">
      <c r="A76" s="119" t="s">
        <v>41</v>
      </c>
      <c r="B76" s="46" t="s">
        <v>12</v>
      </c>
      <c r="C76" s="14" t="s">
        <v>321</v>
      </c>
      <c r="D76" s="70">
        <v>0</v>
      </c>
      <c r="E76" s="70">
        <v>0</v>
      </c>
      <c r="F76" s="71" t="s">
        <v>297</v>
      </c>
      <c r="G76" s="70">
        <v>44507</v>
      </c>
      <c r="H76" s="70">
        <v>8096</v>
      </c>
      <c r="I76" s="71">
        <v>0.181903970161997</v>
      </c>
      <c r="J76" s="70">
        <v>191665</v>
      </c>
      <c r="K76" s="70">
        <v>20988</v>
      </c>
      <c r="L76" s="71">
        <v>0.10950356090052957</v>
      </c>
      <c r="M76" s="70">
        <v>74366</v>
      </c>
      <c r="N76" s="70">
        <v>11008</v>
      </c>
      <c r="O76" s="71">
        <v>0.14802463491380469</v>
      </c>
      <c r="P76" s="70">
        <v>84636</v>
      </c>
      <c r="Q76" s="70">
        <v>18630</v>
      </c>
      <c r="R76" s="71">
        <v>0.22011909825606124</v>
      </c>
      <c r="S76" s="70">
        <v>82867</v>
      </c>
      <c r="T76" s="70">
        <v>15556</v>
      </c>
      <c r="U76" s="71">
        <v>0.18772249508248157</v>
      </c>
      <c r="V76" s="70">
        <v>144918</v>
      </c>
      <c r="W76" s="70">
        <v>18585</v>
      </c>
      <c r="X76" s="71">
        <v>0.12824493851695443</v>
      </c>
      <c r="Y76" s="70">
        <v>464158</v>
      </c>
      <c r="Z76" s="70">
        <v>23957</v>
      </c>
      <c r="AA76" s="71">
        <v>5.1613890097768435E-2</v>
      </c>
      <c r="AB76" s="70">
        <v>73632</v>
      </c>
      <c r="AC76" s="70">
        <v>21555</v>
      </c>
      <c r="AD76" s="71">
        <v>0.2927395697522816</v>
      </c>
      <c r="AE76" s="70">
        <v>30048</v>
      </c>
      <c r="AF76" s="70">
        <v>9300</v>
      </c>
      <c r="AG76" s="71">
        <v>0.30950479233226835</v>
      </c>
      <c r="AH76" s="70">
        <v>35307</v>
      </c>
      <c r="AI76" s="70">
        <v>5971</v>
      </c>
      <c r="AJ76" s="71">
        <v>0.16911660577222648</v>
      </c>
    </row>
    <row r="77" spans="1:36" s="2" customFormat="1" x14ac:dyDescent="0.3">
      <c r="A77" s="46" t="s">
        <v>158</v>
      </c>
      <c r="B77" s="46" t="s">
        <v>12</v>
      </c>
      <c r="C77" s="14" t="s">
        <v>321</v>
      </c>
      <c r="D77" s="70">
        <v>16620</v>
      </c>
      <c r="E77" s="70">
        <v>105</v>
      </c>
      <c r="F77" s="71">
        <v>6.3176895306859202E-3</v>
      </c>
      <c r="G77" s="70">
        <v>0</v>
      </c>
      <c r="H77" s="70">
        <v>0</v>
      </c>
      <c r="I77" s="71" t="s">
        <v>297</v>
      </c>
      <c r="J77" s="70">
        <v>0</v>
      </c>
      <c r="K77" s="70">
        <v>0</v>
      </c>
      <c r="L77" s="71" t="s">
        <v>297</v>
      </c>
      <c r="M77" s="70">
        <v>0</v>
      </c>
      <c r="N77" s="70">
        <v>0</v>
      </c>
      <c r="O77" s="71" t="s">
        <v>297</v>
      </c>
      <c r="P77" s="70">
        <v>0</v>
      </c>
      <c r="Q77" s="70">
        <v>0</v>
      </c>
      <c r="R77" s="71" t="s">
        <v>297</v>
      </c>
      <c r="S77" s="70">
        <v>0</v>
      </c>
      <c r="T77" s="70">
        <v>0</v>
      </c>
      <c r="U77" s="71" t="s">
        <v>297</v>
      </c>
      <c r="V77" s="70">
        <v>0</v>
      </c>
      <c r="W77" s="70">
        <v>0</v>
      </c>
      <c r="X77" s="71" t="s">
        <v>297</v>
      </c>
      <c r="Y77" s="70">
        <v>0</v>
      </c>
      <c r="Z77" s="70">
        <v>0</v>
      </c>
      <c r="AA77" s="71" t="s">
        <v>297</v>
      </c>
      <c r="AB77" s="70">
        <v>3724</v>
      </c>
      <c r="AC77" s="70">
        <v>26</v>
      </c>
      <c r="AD77" s="71">
        <v>6.9817400644468317E-3</v>
      </c>
      <c r="AE77" s="70">
        <v>44512</v>
      </c>
      <c r="AF77" s="70">
        <v>320</v>
      </c>
      <c r="AG77" s="71">
        <v>7.1890726096333572E-3</v>
      </c>
      <c r="AH77" s="70">
        <v>2540</v>
      </c>
      <c r="AI77" s="70">
        <v>68</v>
      </c>
      <c r="AJ77" s="71">
        <v>2.6771653543307086E-2</v>
      </c>
    </row>
    <row r="78" spans="1:36" s="2" customFormat="1" x14ac:dyDescent="0.3">
      <c r="A78" s="14" t="s">
        <v>158</v>
      </c>
      <c r="B78" s="46" t="s">
        <v>12</v>
      </c>
      <c r="C78" s="14" t="s">
        <v>321</v>
      </c>
      <c r="D78" s="70">
        <v>0</v>
      </c>
      <c r="E78" s="70">
        <v>0</v>
      </c>
      <c r="F78" s="71" t="s">
        <v>297</v>
      </c>
      <c r="G78" s="70">
        <v>65000</v>
      </c>
      <c r="H78" s="70">
        <v>5090</v>
      </c>
      <c r="I78" s="71">
        <v>7.8307692307692314E-2</v>
      </c>
      <c r="J78" s="70">
        <v>6825</v>
      </c>
      <c r="K78" s="70">
        <v>5906</v>
      </c>
      <c r="L78" s="71">
        <v>0.86534798534798529</v>
      </c>
      <c r="M78" s="70">
        <v>0</v>
      </c>
      <c r="N78" s="70">
        <v>0</v>
      </c>
      <c r="O78" s="71" t="s">
        <v>297</v>
      </c>
      <c r="P78" s="70">
        <v>0</v>
      </c>
      <c r="Q78" s="70">
        <v>0</v>
      </c>
      <c r="R78" s="71" t="s">
        <v>297</v>
      </c>
      <c r="S78" s="70">
        <v>0</v>
      </c>
      <c r="T78" s="70">
        <v>0</v>
      </c>
      <c r="U78" s="71" t="s">
        <v>297</v>
      </c>
      <c r="V78" s="70">
        <v>0</v>
      </c>
      <c r="W78" s="70">
        <v>0</v>
      </c>
      <c r="X78" s="71" t="s">
        <v>297</v>
      </c>
      <c r="Y78" s="70">
        <v>0</v>
      </c>
      <c r="Z78" s="70">
        <v>0</v>
      </c>
      <c r="AA78" s="71" t="s">
        <v>297</v>
      </c>
      <c r="AB78" s="70">
        <v>0</v>
      </c>
      <c r="AC78" s="70">
        <v>0</v>
      </c>
      <c r="AD78" s="71" t="s">
        <v>297</v>
      </c>
      <c r="AE78" s="70">
        <v>0</v>
      </c>
      <c r="AF78" s="70">
        <v>0</v>
      </c>
      <c r="AG78" s="71" t="s">
        <v>297</v>
      </c>
      <c r="AH78" s="70">
        <v>0</v>
      </c>
      <c r="AI78" s="70">
        <v>0</v>
      </c>
      <c r="AJ78" s="71" t="s">
        <v>297</v>
      </c>
    </row>
    <row r="79" spans="1:36" s="2" customFormat="1" x14ac:dyDescent="0.3">
      <c r="A79" s="46" t="s">
        <v>111</v>
      </c>
      <c r="B79" s="46" t="s">
        <v>12</v>
      </c>
      <c r="C79" s="14" t="s">
        <v>321</v>
      </c>
      <c r="D79" s="70">
        <v>7878</v>
      </c>
      <c r="E79" s="70">
        <v>37</v>
      </c>
      <c r="F79" s="71">
        <v>4.6966235085046963E-3</v>
      </c>
      <c r="G79" s="70">
        <v>87750</v>
      </c>
      <c r="H79" s="70">
        <v>1039</v>
      </c>
      <c r="I79" s="71">
        <v>1.184045584045584E-2</v>
      </c>
      <c r="J79" s="70">
        <v>95092</v>
      </c>
      <c r="K79" s="70">
        <v>701</v>
      </c>
      <c r="L79" s="71">
        <v>7.3718083540150591E-3</v>
      </c>
      <c r="M79" s="70">
        <v>22750</v>
      </c>
      <c r="N79" s="70">
        <v>215</v>
      </c>
      <c r="O79" s="71">
        <v>9.450549450549451E-3</v>
      </c>
      <c r="P79" s="70">
        <v>0</v>
      </c>
      <c r="Q79" s="70">
        <v>0</v>
      </c>
      <c r="R79" s="71" t="s">
        <v>297</v>
      </c>
      <c r="S79" s="70">
        <v>12779</v>
      </c>
      <c r="T79" s="70">
        <v>144</v>
      </c>
      <c r="U79" s="71">
        <v>1.126848736207841E-2</v>
      </c>
      <c r="V79" s="70">
        <v>585</v>
      </c>
      <c r="W79" s="70">
        <v>7</v>
      </c>
      <c r="X79" s="71">
        <v>1.1965811965811967E-2</v>
      </c>
      <c r="Y79" s="70">
        <v>35925</v>
      </c>
      <c r="Z79" s="70">
        <v>287</v>
      </c>
      <c r="AA79" s="71">
        <v>7.9888656924147535E-3</v>
      </c>
      <c r="AB79" s="70">
        <v>14027</v>
      </c>
      <c r="AC79" s="70">
        <v>202</v>
      </c>
      <c r="AD79" s="71">
        <v>1.440079846011264E-2</v>
      </c>
      <c r="AE79" s="70">
        <v>4147</v>
      </c>
      <c r="AF79" s="70">
        <v>49</v>
      </c>
      <c r="AG79" s="71">
        <v>1.1815770436460092E-2</v>
      </c>
      <c r="AH79" s="70">
        <v>3269</v>
      </c>
      <c r="AI79" s="70">
        <v>169</v>
      </c>
      <c r="AJ79" s="71">
        <v>5.1697766901193022E-2</v>
      </c>
    </row>
    <row r="80" spans="1:36" s="2" customFormat="1" x14ac:dyDescent="0.3">
      <c r="A80" s="46" t="s">
        <v>111</v>
      </c>
      <c r="B80" s="46" t="s">
        <v>12</v>
      </c>
      <c r="C80" s="14" t="s">
        <v>321</v>
      </c>
      <c r="D80" s="70">
        <v>180206</v>
      </c>
      <c r="E80" s="70">
        <v>1639</v>
      </c>
      <c r="F80" s="71">
        <v>9.0951466654828356E-3</v>
      </c>
      <c r="G80" s="70">
        <v>0</v>
      </c>
      <c r="H80" s="70">
        <v>0</v>
      </c>
      <c r="I80" s="71" t="s">
        <v>297</v>
      </c>
      <c r="J80" s="70">
        <v>0</v>
      </c>
      <c r="K80" s="70">
        <v>0</v>
      </c>
      <c r="L80" s="71" t="s">
        <v>297</v>
      </c>
      <c r="M80" s="70">
        <v>78000</v>
      </c>
      <c r="N80" s="70">
        <v>1114</v>
      </c>
      <c r="O80" s="71">
        <v>1.4282051282051282E-2</v>
      </c>
      <c r="P80" s="70">
        <v>102862</v>
      </c>
      <c r="Q80" s="70">
        <v>2107</v>
      </c>
      <c r="R80" s="71">
        <v>2.0483754933794791E-2</v>
      </c>
      <c r="S80" s="70">
        <v>271193</v>
      </c>
      <c r="T80" s="70">
        <v>4912</v>
      </c>
      <c r="U80" s="71">
        <v>1.8112561902408987E-2</v>
      </c>
      <c r="V80" s="70">
        <v>203281</v>
      </c>
      <c r="W80" s="70">
        <v>4299</v>
      </c>
      <c r="X80" s="71">
        <v>2.1148065977636868E-2</v>
      </c>
      <c r="Y80" s="70">
        <v>200330</v>
      </c>
      <c r="Z80" s="70">
        <v>4820</v>
      </c>
      <c r="AA80" s="71">
        <v>2.4060300504168124E-2</v>
      </c>
      <c r="AB80" s="70">
        <v>319710</v>
      </c>
      <c r="AC80" s="70">
        <v>27427</v>
      </c>
      <c r="AD80" s="71">
        <v>8.5787119577116766E-2</v>
      </c>
      <c r="AE80" s="70">
        <v>534651</v>
      </c>
      <c r="AF80" s="70">
        <v>16619</v>
      </c>
      <c r="AG80" s="71">
        <v>3.1083828516172231E-2</v>
      </c>
      <c r="AH80" s="70">
        <v>525817</v>
      </c>
      <c r="AI80" s="70">
        <v>15127</v>
      </c>
      <c r="AJ80" s="71">
        <v>2.8768563968072543E-2</v>
      </c>
    </row>
    <row r="81" spans="1:36" s="2" customFormat="1" x14ac:dyDescent="0.3">
      <c r="A81" s="46" t="s">
        <v>133</v>
      </c>
      <c r="B81" s="46" t="s">
        <v>12</v>
      </c>
      <c r="C81" s="14" t="s">
        <v>321</v>
      </c>
      <c r="D81" s="70">
        <v>0</v>
      </c>
      <c r="E81" s="70">
        <v>0</v>
      </c>
      <c r="F81" s="71" t="s">
        <v>297</v>
      </c>
      <c r="G81" s="70">
        <v>0</v>
      </c>
      <c r="H81" s="70">
        <v>0</v>
      </c>
      <c r="I81" s="71" t="s">
        <v>297</v>
      </c>
      <c r="J81" s="70">
        <v>0</v>
      </c>
      <c r="K81" s="70">
        <v>0</v>
      </c>
      <c r="L81" s="71" t="s">
        <v>297</v>
      </c>
      <c r="M81" s="70">
        <v>0</v>
      </c>
      <c r="N81" s="70">
        <v>0</v>
      </c>
      <c r="O81" s="71" t="s">
        <v>297</v>
      </c>
      <c r="P81" s="70">
        <v>0</v>
      </c>
      <c r="Q81" s="70">
        <v>0</v>
      </c>
      <c r="R81" s="71" t="s">
        <v>297</v>
      </c>
      <c r="S81" s="70">
        <v>0</v>
      </c>
      <c r="T81" s="70">
        <v>0</v>
      </c>
      <c r="U81" s="71" t="s">
        <v>297</v>
      </c>
      <c r="V81" s="70">
        <v>0</v>
      </c>
      <c r="W81" s="70">
        <v>0</v>
      </c>
      <c r="X81" s="71" t="s">
        <v>297</v>
      </c>
      <c r="Y81" s="70">
        <v>0</v>
      </c>
      <c r="Z81" s="70">
        <v>0</v>
      </c>
      <c r="AA81" s="71" t="s">
        <v>297</v>
      </c>
      <c r="AB81" s="70">
        <v>1326</v>
      </c>
      <c r="AC81" s="70">
        <v>4</v>
      </c>
      <c r="AD81" s="71">
        <v>3.0165912518853697E-3</v>
      </c>
      <c r="AE81" s="70">
        <v>117</v>
      </c>
      <c r="AF81" s="70">
        <v>21</v>
      </c>
      <c r="AG81" s="71">
        <v>0.17948717948717949</v>
      </c>
      <c r="AH81" s="70">
        <v>0</v>
      </c>
      <c r="AI81" s="70">
        <v>0</v>
      </c>
      <c r="AJ81" s="71" t="s">
        <v>297</v>
      </c>
    </row>
    <row r="82" spans="1:36" s="2" customFormat="1" x14ac:dyDescent="0.3">
      <c r="A82" s="46" t="s">
        <v>133</v>
      </c>
      <c r="B82" s="46" t="s">
        <v>12</v>
      </c>
      <c r="C82" s="14" t="s">
        <v>321</v>
      </c>
      <c r="D82" s="70">
        <v>0</v>
      </c>
      <c r="E82" s="70">
        <v>0</v>
      </c>
      <c r="F82" s="71" t="s">
        <v>297</v>
      </c>
      <c r="G82" s="70">
        <v>38590</v>
      </c>
      <c r="H82" s="70">
        <v>505</v>
      </c>
      <c r="I82" s="71">
        <v>1.3086291785436641E-2</v>
      </c>
      <c r="J82" s="70">
        <v>9178</v>
      </c>
      <c r="K82" s="70">
        <v>782</v>
      </c>
      <c r="L82" s="71">
        <v>8.5203748093266501E-2</v>
      </c>
      <c r="M82" s="70">
        <v>19526</v>
      </c>
      <c r="N82" s="70">
        <v>521</v>
      </c>
      <c r="O82" s="71">
        <v>2.6682372221653181E-2</v>
      </c>
      <c r="P82" s="70">
        <v>22730</v>
      </c>
      <c r="Q82" s="70">
        <v>874</v>
      </c>
      <c r="R82" s="71">
        <v>3.8451385833699954E-2</v>
      </c>
      <c r="S82" s="70">
        <v>28769</v>
      </c>
      <c r="T82" s="70">
        <v>1805</v>
      </c>
      <c r="U82" s="71">
        <v>6.2741144982446387E-2</v>
      </c>
      <c r="V82" s="70">
        <v>32188</v>
      </c>
      <c r="W82" s="70">
        <v>3313</v>
      </c>
      <c r="X82" s="71">
        <v>0.10292655648067603</v>
      </c>
      <c r="Y82" s="70">
        <v>37199</v>
      </c>
      <c r="Z82" s="70">
        <v>3468</v>
      </c>
      <c r="AA82" s="71">
        <v>9.3228312589048096E-2</v>
      </c>
      <c r="AB82" s="70">
        <v>488</v>
      </c>
      <c r="AC82" s="70">
        <v>780</v>
      </c>
      <c r="AD82" s="71">
        <v>1.598360655737705</v>
      </c>
      <c r="AE82" s="70">
        <v>8385</v>
      </c>
      <c r="AF82" s="70">
        <v>830</v>
      </c>
      <c r="AG82" s="71">
        <v>9.8986285032796661E-2</v>
      </c>
      <c r="AH82" s="70">
        <v>13253</v>
      </c>
      <c r="AI82" s="70">
        <v>1241</v>
      </c>
      <c r="AJ82" s="71">
        <v>9.3639176035614571E-2</v>
      </c>
    </row>
    <row r="83" spans="1:36" s="2" customFormat="1" x14ac:dyDescent="0.3">
      <c r="A83" s="46" t="s">
        <v>133</v>
      </c>
      <c r="B83" s="46" t="s">
        <v>12</v>
      </c>
      <c r="C83" s="14" t="s">
        <v>321</v>
      </c>
      <c r="D83" s="70">
        <v>0</v>
      </c>
      <c r="E83" s="70">
        <v>0</v>
      </c>
      <c r="F83" s="71" t="s">
        <v>297</v>
      </c>
      <c r="G83" s="70">
        <v>12670</v>
      </c>
      <c r="H83" s="70">
        <v>196</v>
      </c>
      <c r="I83" s="71">
        <v>1.5469613259668509E-2</v>
      </c>
      <c r="J83" s="70">
        <v>1436</v>
      </c>
      <c r="K83" s="70">
        <v>977</v>
      </c>
      <c r="L83" s="71">
        <v>0.68036211699164351</v>
      </c>
      <c r="M83" s="70">
        <v>643</v>
      </c>
      <c r="N83" s="70">
        <v>919</v>
      </c>
      <c r="O83" s="71">
        <v>1.4292379471228616</v>
      </c>
      <c r="P83" s="70">
        <v>0</v>
      </c>
      <c r="Q83" s="70">
        <v>18</v>
      </c>
      <c r="R83" s="71" t="s">
        <v>297</v>
      </c>
      <c r="S83" s="70">
        <v>416</v>
      </c>
      <c r="T83" s="70">
        <v>610</v>
      </c>
      <c r="U83" s="71">
        <v>1.4663461538461537</v>
      </c>
      <c r="V83" s="70">
        <v>1605</v>
      </c>
      <c r="W83" s="70">
        <v>2029</v>
      </c>
      <c r="X83" s="71">
        <v>1.2641744548286604</v>
      </c>
      <c r="Y83" s="70">
        <v>104</v>
      </c>
      <c r="Z83" s="70">
        <v>2</v>
      </c>
      <c r="AA83" s="71">
        <v>1.9230769230769232E-2</v>
      </c>
      <c r="AB83" s="70">
        <v>0</v>
      </c>
      <c r="AC83" s="70">
        <v>0</v>
      </c>
      <c r="AD83" s="71" t="s">
        <v>297</v>
      </c>
      <c r="AE83" s="70">
        <v>546</v>
      </c>
      <c r="AF83" s="70">
        <v>9</v>
      </c>
      <c r="AG83" s="71">
        <v>1.6483516483516484E-2</v>
      </c>
      <c r="AH83" s="70">
        <v>0</v>
      </c>
      <c r="AI83" s="70">
        <v>0</v>
      </c>
      <c r="AJ83" s="71" t="s">
        <v>297</v>
      </c>
    </row>
    <row r="84" spans="1:36" s="2" customFormat="1" x14ac:dyDescent="0.3">
      <c r="A84" s="46" t="s">
        <v>85</v>
      </c>
      <c r="B84" s="46" t="s">
        <v>305</v>
      </c>
      <c r="C84" s="15" t="s">
        <v>3</v>
      </c>
      <c r="D84" s="70">
        <v>24</v>
      </c>
      <c r="E84" s="70">
        <v>94</v>
      </c>
      <c r="F84" s="71">
        <v>3.9166666666666665</v>
      </c>
      <c r="G84" s="70">
        <v>8</v>
      </c>
      <c r="H84" s="70">
        <v>46</v>
      </c>
      <c r="I84" s="71">
        <v>5.75</v>
      </c>
      <c r="J84" s="70">
        <v>9</v>
      </c>
      <c r="K84" s="70">
        <v>56</v>
      </c>
      <c r="L84" s="71">
        <v>6.2222222222222223</v>
      </c>
      <c r="M84" s="70">
        <v>0</v>
      </c>
      <c r="N84" s="70">
        <v>0</v>
      </c>
      <c r="O84" s="71" t="s">
        <v>297</v>
      </c>
      <c r="P84" s="70">
        <v>9</v>
      </c>
      <c r="Q84" s="70">
        <v>69</v>
      </c>
      <c r="R84" s="71">
        <v>7.666666666666667</v>
      </c>
      <c r="S84" s="70">
        <v>10</v>
      </c>
      <c r="T84" s="70">
        <v>91</v>
      </c>
      <c r="U84" s="71">
        <v>9.1</v>
      </c>
      <c r="V84" s="70">
        <v>7</v>
      </c>
      <c r="W84" s="70">
        <v>70</v>
      </c>
      <c r="X84" s="71">
        <v>10</v>
      </c>
      <c r="Y84" s="70">
        <v>0</v>
      </c>
      <c r="Z84" s="70">
        <v>0</v>
      </c>
      <c r="AA84" s="71" t="s">
        <v>297</v>
      </c>
      <c r="AB84" s="70">
        <v>3</v>
      </c>
      <c r="AC84" s="70">
        <v>26</v>
      </c>
      <c r="AD84" s="71">
        <v>8.6666666666666661</v>
      </c>
      <c r="AE84" s="70">
        <v>13</v>
      </c>
      <c r="AF84" s="70">
        <v>119</v>
      </c>
      <c r="AG84" s="71">
        <v>9.1538461538461533</v>
      </c>
      <c r="AH84" s="70">
        <v>8</v>
      </c>
      <c r="AI84" s="70">
        <v>69</v>
      </c>
      <c r="AJ84" s="71">
        <v>8.625</v>
      </c>
    </row>
    <row r="85" spans="1:36" s="2" customFormat="1" x14ac:dyDescent="0.3">
      <c r="A85" s="46" t="s">
        <v>85</v>
      </c>
      <c r="B85" s="46" t="s">
        <v>12</v>
      </c>
      <c r="C85" s="14" t="s">
        <v>321</v>
      </c>
      <c r="D85" s="70">
        <v>12</v>
      </c>
      <c r="E85" s="70">
        <v>120</v>
      </c>
      <c r="F85" s="71">
        <v>10</v>
      </c>
      <c r="G85" s="70">
        <v>7</v>
      </c>
      <c r="H85" s="70">
        <v>43</v>
      </c>
      <c r="I85" s="71">
        <v>6.1428571428571432</v>
      </c>
      <c r="J85" s="70">
        <v>3</v>
      </c>
      <c r="K85" s="70">
        <v>17</v>
      </c>
      <c r="L85" s="71">
        <v>5.666666666666667</v>
      </c>
      <c r="M85" s="70">
        <v>0</v>
      </c>
      <c r="N85" s="70">
        <v>0</v>
      </c>
      <c r="O85" s="71" t="s">
        <v>297</v>
      </c>
      <c r="P85" s="70">
        <v>0</v>
      </c>
      <c r="Q85" s="70">
        <v>18</v>
      </c>
      <c r="R85" s="71" t="s">
        <v>297</v>
      </c>
      <c r="S85" s="70">
        <v>5</v>
      </c>
      <c r="T85" s="70">
        <v>44</v>
      </c>
      <c r="U85" s="71">
        <v>8.8000000000000007</v>
      </c>
      <c r="V85" s="70">
        <v>5</v>
      </c>
      <c r="W85" s="70">
        <v>36</v>
      </c>
      <c r="X85" s="71">
        <v>7.2</v>
      </c>
      <c r="Y85" s="70">
        <v>3</v>
      </c>
      <c r="Z85" s="70">
        <v>20</v>
      </c>
      <c r="AA85" s="71">
        <v>6.666666666666667</v>
      </c>
      <c r="AB85" s="70">
        <v>1</v>
      </c>
      <c r="AC85" s="70">
        <v>10</v>
      </c>
      <c r="AD85" s="71">
        <v>10</v>
      </c>
      <c r="AE85" s="70">
        <v>13</v>
      </c>
      <c r="AF85" s="70">
        <v>79</v>
      </c>
      <c r="AG85" s="71">
        <v>6.0769230769230766</v>
      </c>
      <c r="AH85" s="70">
        <v>7</v>
      </c>
      <c r="AI85" s="70">
        <v>58</v>
      </c>
      <c r="AJ85" s="71">
        <v>8.2857142857142865</v>
      </c>
    </row>
    <row r="86" spans="1:36" s="2" customFormat="1" x14ac:dyDescent="0.3">
      <c r="A86" s="46" t="s">
        <v>86</v>
      </c>
      <c r="B86" s="46" t="s">
        <v>305</v>
      </c>
      <c r="C86" s="15" t="s">
        <v>3</v>
      </c>
      <c r="D86" s="70">
        <v>13552</v>
      </c>
      <c r="E86" s="70">
        <v>13702</v>
      </c>
      <c r="F86" s="71">
        <v>1.011068476977568</v>
      </c>
      <c r="G86" s="70">
        <v>5764</v>
      </c>
      <c r="H86" s="70">
        <v>8496</v>
      </c>
      <c r="I86" s="71">
        <v>1.4739764052741151</v>
      </c>
      <c r="J86" s="70">
        <v>15473</v>
      </c>
      <c r="K86" s="70">
        <v>25456</v>
      </c>
      <c r="L86" s="71">
        <v>1.6451883926840303</v>
      </c>
      <c r="M86" s="70">
        <v>0</v>
      </c>
      <c r="N86" s="70">
        <v>0</v>
      </c>
      <c r="O86" s="71" t="s">
        <v>297</v>
      </c>
      <c r="P86" s="70">
        <v>7229</v>
      </c>
      <c r="Q86" s="70">
        <v>20767</v>
      </c>
      <c r="R86" s="71">
        <v>2.8727348180937891</v>
      </c>
      <c r="S86" s="70">
        <v>8056</v>
      </c>
      <c r="T86" s="70">
        <v>26228</v>
      </c>
      <c r="U86" s="71">
        <v>3.2557100297914596</v>
      </c>
      <c r="V86" s="70">
        <v>9483</v>
      </c>
      <c r="W86" s="70">
        <v>34695</v>
      </c>
      <c r="X86" s="71">
        <v>3.6586523252135401</v>
      </c>
      <c r="Y86" s="70">
        <v>11657</v>
      </c>
      <c r="Z86" s="70">
        <v>43515</v>
      </c>
      <c r="AA86" s="71">
        <v>3.7329501587029252</v>
      </c>
      <c r="AB86" s="70">
        <v>12205</v>
      </c>
      <c r="AC86" s="70">
        <v>38246</v>
      </c>
      <c r="AD86" s="71">
        <v>3.1336337566571077</v>
      </c>
      <c r="AE86" s="70">
        <v>12861</v>
      </c>
      <c r="AF86" s="70">
        <v>24808</v>
      </c>
      <c r="AG86" s="71">
        <v>1.9289324313816967</v>
      </c>
      <c r="AH86" s="70">
        <v>11509</v>
      </c>
      <c r="AI86" s="70">
        <v>39167</v>
      </c>
      <c r="AJ86" s="71">
        <v>3.4031627422017552</v>
      </c>
    </row>
    <row r="87" spans="1:36" s="2" customFormat="1" x14ac:dyDescent="0.3">
      <c r="A87" s="46" t="s">
        <v>86</v>
      </c>
      <c r="B87" s="46" t="s">
        <v>12</v>
      </c>
      <c r="C87" s="14" t="s">
        <v>321</v>
      </c>
      <c r="D87" s="70">
        <v>0</v>
      </c>
      <c r="E87" s="70">
        <v>0</v>
      </c>
      <c r="F87" s="71" t="s">
        <v>297</v>
      </c>
      <c r="G87" s="70">
        <v>8</v>
      </c>
      <c r="H87" s="70">
        <v>15</v>
      </c>
      <c r="I87" s="71">
        <v>1.875</v>
      </c>
      <c r="J87" s="70">
        <v>103</v>
      </c>
      <c r="K87" s="70">
        <v>198</v>
      </c>
      <c r="L87" s="71">
        <v>1.9223300970873787</v>
      </c>
      <c r="M87" s="70">
        <v>0</v>
      </c>
      <c r="N87" s="70">
        <v>0</v>
      </c>
      <c r="O87" s="71" t="s">
        <v>297</v>
      </c>
      <c r="P87" s="70">
        <v>0</v>
      </c>
      <c r="Q87" s="70">
        <v>89</v>
      </c>
      <c r="R87" s="71" t="s">
        <v>297</v>
      </c>
      <c r="S87" s="70">
        <v>95</v>
      </c>
      <c r="T87" s="70">
        <v>240</v>
      </c>
      <c r="U87" s="71">
        <v>2.5263157894736841</v>
      </c>
      <c r="V87" s="70">
        <v>28</v>
      </c>
      <c r="W87" s="70">
        <v>25</v>
      </c>
      <c r="X87" s="71">
        <v>0.8928571428571429</v>
      </c>
      <c r="Y87" s="70">
        <v>65</v>
      </c>
      <c r="Z87" s="70">
        <v>233</v>
      </c>
      <c r="AA87" s="71">
        <v>3.5846153846153848</v>
      </c>
      <c r="AB87" s="70">
        <v>198</v>
      </c>
      <c r="AC87" s="70">
        <v>370</v>
      </c>
      <c r="AD87" s="71">
        <v>1.8686868686868687</v>
      </c>
      <c r="AE87" s="70">
        <v>199</v>
      </c>
      <c r="AF87" s="70">
        <v>466</v>
      </c>
      <c r="AG87" s="71">
        <v>2.341708542713568</v>
      </c>
      <c r="AH87" s="70">
        <v>130</v>
      </c>
      <c r="AI87" s="70">
        <v>261</v>
      </c>
      <c r="AJ87" s="71">
        <v>2.0076923076923077</v>
      </c>
    </row>
    <row r="88" spans="1:36" s="2" customFormat="1" x14ac:dyDescent="0.3">
      <c r="A88" s="46" t="s">
        <v>87</v>
      </c>
      <c r="B88" s="46" t="s">
        <v>305</v>
      </c>
      <c r="C88" s="15" t="s">
        <v>3</v>
      </c>
      <c r="D88" s="70">
        <v>26</v>
      </c>
      <c r="E88" s="70">
        <v>19</v>
      </c>
      <c r="F88" s="71">
        <v>0.73076923076923073</v>
      </c>
      <c r="G88" s="70">
        <v>14</v>
      </c>
      <c r="H88" s="70">
        <v>18</v>
      </c>
      <c r="I88" s="71">
        <v>1.2857142857142858</v>
      </c>
      <c r="J88" s="70">
        <v>21</v>
      </c>
      <c r="K88" s="70">
        <v>37</v>
      </c>
      <c r="L88" s="71">
        <v>1.7619047619047619</v>
      </c>
      <c r="M88" s="70">
        <v>0</v>
      </c>
      <c r="N88" s="70">
        <v>0</v>
      </c>
      <c r="O88" s="71" t="s">
        <v>297</v>
      </c>
      <c r="P88" s="70">
        <v>14</v>
      </c>
      <c r="Q88" s="70">
        <v>23</v>
      </c>
      <c r="R88" s="71">
        <v>1.6428571428571428</v>
      </c>
      <c r="S88" s="70">
        <v>26</v>
      </c>
      <c r="T88" s="70">
        <v>55</v>
      </c>
      <c r="U88" s="71">
        <v>2.1153846153846154</v>
      </c>
      <c r="V88" s="70">
        <v>8</v>
      </c>
      <c r="W88" s="70">
        <v>19</v>
      </c>
      <c r="X88" s="71">
        <v>2.375</v>
      </c>
      <c r="Y88" s="70">
        <v>15</v>
      </c>
      <c r="Z88" s="70">
        <v>0</v>
      </c>
      <c r="AA88" s="71">
        <v>0</v>
      </c>
      <c r="AB88" s="70">
        <v>146</v>
      </c>
      <c r="AC88" s="70">
        <v>387</v>
      </c>
      <c r="AD88" s="71">
        <v>2.6506849315068495</v>
      </c>
      <c r="AE88" s="70">
        <v>29</v>
      </c>
      <c r="AF88" s="70">
        <v>51</v>
      </c>
      <c r="AG88" s="71">
        <v>1.7586206896551724</v>
      </c>
      <c r="AH88" s="70">
        <v>20</v>
      </c>
      <c r="AI88" s="70">
        <v>46</v>
      </c>
      <c r="AJ88" s="71">
        <v>2.2999999999999998</v>
      </c>
    </row>
    <row r="89" spans="1:36" s="2" customFormat="1" x14ac:dyDescent="0.3">
      <c r="A89" s="46" t="s">
        <v>87</v>
      </c>
      <c r="B89" s="46" t="s">
        <v>12</v>
      </c>
      <c r="C89" s="14" t="s">
        <v>321</v>
      </c>
      <c r="D89" s="70">
        <v>0</v>
      </c>
      <c r="E89" s="70">
        <v>0</v>
      </c>
      <c r="F89" s="71" t="s">
        <v>297</v>
      </c>
      <c r="G89" s="70">
        <v>0</v>
      </c>
      <c r="H89" s="70">
        <v>0</v>
      </c>
      <c r="I89" s="71" t="s">
        <v>297</v>
      </c>
      <c r="J89" s="70">
        <v>14</v>
      </c>
      <c r="K89" s="70">
        <v>18</v>
      </c>
      <c r="L89" s="71">
        <v>1.2857142857142858</v>
      </c>
      <c r="M89" s="70">
        <v>0</v>
      </c>
      <c r="N89" s="70">
        <v>0</v>
      </c>
      <c r="O89" s="71" t="s">
        <v>297</v>
      </c>
      <c r="P89" s="70">
        <v>0</v>
      </c>
      <c r="Q89" s="70">
        <v>6</v>
      </c>
      <c r="R89" s="71" t="s">
        <v>297</v>
      </c>
      <c r="S89" s="70">
        <v>7</v>
      </c>
      <c r="T89" s="70">
        <v>13</v>
      </c>
      <c r="U89" s="71">
        <v>1.8571428571428572</v>
      </c>
      <c r="V89" s="70">
        <v>13</v>
      </c>
      <c r="W89" s="70">
        <v>29</v>
      </c>
      <c r="X89" s="71">
        <v>2.2307692307692308</v>
      </c>
      <c r="Y89" s="70">
        <v>7</v>
      </c>
      <c r="Z89" s="70">
        <v>13</v>
      </c>
      <c r="AA89" s="71">
        <v>1.8571428571428572</v>
      </c>
      <c r="AB89" s="70">
        <v>32</v>
      </c>
      <c r="AC89" s="70">
        <v>56</v>
      </c>
      <c r="AD89" s="71">
        <v>1.75</v>
      </c>
      <c r="AE89" s="70">
        <v>16</v>
      </c>
      <c r="AF89" s="70">
        <v>39</v>
      </c>
      <c r="AG89" s="71">
        <v>2.4375</v>
      </c>
      <c r="AH89" s="70">
        <v>29</v>
      </c>
      <c r="AI89" s="70">
        <v>53</v>
      </c>
      <c r="AJ89" s="71">
        <v>1.8275862068965518</v>
      </c>
    </row>
    <row r="90" spans="1:36" s="2" customFormat="1" x14ac:dyDescent="0.3">
      <c r="A90" s="46" t="s">
        <v>88</v>
      </c>
      <c r="B90" s="46" t="s">
        <v>305</v>
      </c>
      <c r="C90" s="14" t="s">
        <v>3</v>
      </c>
      <c r="D90" s="70">
        <v>392</v>
      </c>
      <c r="E90" s="70">
        <v>3631</v>
      </c>
      <c r="F90" s="71">
        <v>9.262755102040817</v>
      </c>
      <c r="G90" s="70">
        <v>192</v>
      </c>
      <c r="H90" s="70">
        <v>1792</v>
      </c>
      <c r="I90" s="71">
        <v>9.3333333333333339</v>
      </c>
      <c r="J90" s="70">
        <v>212</v>
      </c>
      <c r="K90" s="70">
        <v>3506</v>
      </c>
      <c r="L90" s="71">
        <v>16.537735849056602</v>
      </c>
      <c r="M90" s="70">
        <v>0</v>
      </c>
      <c r="N90" s="70">
        <v>0</v>
      </c>
      <c r="O90" s="71" t="s">
        <v>297</v>
      </c>
      <c r="P90" s="70">
        <v>0</v>
      </c>
      <c r="Q90" s="70">
        <v>0</v>
      </c>
      <c r="R90" s="71" t="s">
        <v>297</v>
      </c>
      <c r="S90" s="70">
        <v>0</v>
      </c>
      <c r="T90" s="70">
        <v>0</v>
      </c>
      <c r="U90" s="71" t="s">
        <v>297</v>
      </c>
      <c r="V90" s="70">
        <v>0</v>
      </c>
      <c r="W90" s="70">
        <v>0</v>
      </c>
      <c r="X90" s="71" t="s">
        <v>297</v>
      </c>
      <c r="Y90" s="70">
        <v>0</v>
      </c>
      <c r="Z90" s="70">
        <v>0</v>
      </c>
      <c r="AA90" s="71" t="s">
        <v>297</v>
      </c>
      <c r="AB90" s="70">
        <v>0</v>
      </c>
      <c r="AC90" s="70">
        <v>0</v>
      </c>
      <c r="AD90" s="71" t="s">
        <v>297</v>
      </c>
      <c r="AE90" s="70">
        <v>0</v>
      </c>
      <c r="AF90" s="70">
        <v>0</v>
      </c>
      <c r="AG90" s="71" t="s">
        <v>297</v>
      </c>
      <c r="AH90" s="70">
        <v>0</v>
      </c>
      <c r="AI90" s="70">
        <v>0</v>
      </c>
      <c r="AJ90" s="71" t="s">
        <v>297</v>
      </c>
    </row>
    <row r="91" spans="1:36" s="2" customFormat="1" x14ac:dyDescent="0.3">
      <c r="A91" s="46" t="s">
        <v>88</v>
      </c>
      <c r="B91" s="46" t="s">
        <v>12</v>
      </c>
      <c r="C91" s="14" t="s">
        <v>321</v>
      </c>
      <c r="D91" s="70">
        <v>0</v>
      </c>
      <c r="E91" s="70">
        <v>0</v>
      </c>
      <c r="F91" s="71" t="s">
        <v>297</v>
      </c>
      <c r="G91" s="70">
        <v>0</v>
      </c>
      <c r="H91" s="70">
        <v>0</v>
      </c>
      <c r="I91" s="71" t="s">
        <v>297</v>
      </c>
      <c r="J91" s="70">
        <v>0</v>
      </c>
      <c r="K91" s="70">
        <v>0</v>
      </c>
      <c r="L91" s="71" t="s">
        <v>297</v>
      </c>
      <c r="M91" s="70">
        <v>0</v>
      </c>
      <c r="N91" s="70">
        <v>0</v>
      </c>
      <c r="O91" s="71" t="s">
        <v>297</v>
      </c>
      <c r="P91" s="70">
        <v>0</v>
      </c>
      <c r="Q91" s="70">
        <v>0</v>
      </c>
      <c r="R91" s="71" t="s">
        <v>297</v>
      </c>
      <c r="S91" s="70">
        <v>0</v>
      </c>
      <c r="T91" s="70">
        <v>0</v>
      </c>
      <c r="U91" s="71" t="s">
        <v>297</v>
      </c>
      <c r="V91" s="70">
        <v>0</v>
      </c>
      <c r="W91" s="70">
        <v>0</v>
      </c>
      <c r="X91" s="71" t="s">
        <v>297</v>
      </c>
      <c r="Y91" s="70">
        <v>0</v>
      </c>
      <c r="Z91" s="70">
        <v>0</v>
      </c>
      <c r="AA91" s="71" t="s">
        <v>297</v>
      </c>
      <c r="AB91" s="70">
        <v>6</v>
      </c>
      <c r="AC91" s="70">
        <v>57</v>
      </c>
      <c r="AD91" s="71">
        <v>9.5</v>
      </c>
      <c r="AE91" s="70">
        <v>2</v>
      </c>
      <c r="AF91" s="70">
        <v>19</v>
      </c>
      <c r="AG91" s="71">
        <v>9.5</v>
      </c>
      <c r="AH91" s="70">
        <v>2</v>
      </c>
      <c r="AI91" s="70">
        <v>20</v>
      </c>
      <c r="AJ91" s="71">
        <v>10</v>
      </c>
    </row>
    <row r="92" spans="1:36" s="2" customFormat="1" x14ac:dyDescent="0.3">
      <c r="A92" s="46" t="s">
        <v>88</v>
      </c>
      <c r="B92" s="46" t="s">
        <v>305</v>
      </c>
      <c r="C92" s="15" t="s">
        <v>3</v>
      </c>
      <c r="D92" s="70">
        <v>39</v>
      </c>
      <c r="E92" s="70">
        <v>136</v>
      </c>
      <c r="F92" s="71">
        <v>3.4871794871794872</v>
      </c>
      <c r="G92" s="70">
        <v>43</v>
      </c>
      <c r="H92" s="70">
        <v>199</v>
      </c>
      <c r="I92" s="71">
        <v>4.6279069767441863</v>
      </c>
      <c r="J92" s="70">
        <v>90</v>
      </c>
      <c r="K92" s="70">
        <v>510</v>
      </c>
      <c r="L92" s="71">
        <v>5.666666666666667</v>
      </c>
      <c r="M92" s="70">
        <v>0</v>
      </c>
      <c r="N92" s="70">
        <v>0</v>
      </c>
      <c r="O92" s="71" t="s">
        <v>297</v>
      </c>
      <c r="P92" s="70">
        <v>54</v>
      </c>
      <c r="Q92" s="70">
        <v>359</v>
      </c>
      <c r="R92" s="71">
        <v>6.6481481481481479</v>
      </c>
      <c r="S92" s="70">
        <v>44</v>
      </c>
      <c r="T92" s="70">
        <v>387</v>
      </c>
      <c r="U92" s="71">
        <v>8.795454545454545</v>
      </c>
      <c r="V92" s="70">
        <v>25</v>
      </c>
      <c r="W92" s="70">
        <v>407</v>
      </c>
      <c r="X92" s="71">
        <v>16.28</v>
      </c>
      <c r="Y92" s="70">
        <v>0</v>
      </c>
      <c r="Z92" s="70">
        <v>138</v>
      </c>
      <c r="AA92" s="71" t="s">
        <v>297</v>
      </c>
      <c r="AB92" s="70">
        <v>30</v>
      </c>
      <c r="AC92" s="70">
        <v>228</v>
      </c>
      <c r="AD92" s="71">
        <v>7.6</v>
      </c>
      <c r="AE92" s="70">
        <v>47</v>
      </c>
      <c r="AF92" s="70">
        <v>397</v>
      </c>
      <c r="AG92" s="71">
        <v>8.4468085106382986</v>
      </c>
      <c r="AH92" s="70">
        <v>46</v>
      </c>
      <c r="AI92" s="70">
        <v>360</v>
      </c>
      <c r="AJ92" s="71">
        <v>7.8260869565217392</v>
      </c>
    </row>
    <row r="93" spans="1:36" s="2" customFormat="1" x14ac:dyDescent="0.3">
      <c r="A93" s="46" t="s">
        <v>88</v>
      </c>
      <c r="B93" s="46" t="s">
        <v>12</v>
      </c>
      <c r="C93" s="14" t="s">
        <v>321</v>
      </c>
      <c r="D93" s="70">
        <v>10</v>
      </c>
      <c r="E93" s="70">
        <v>19</v>
      </c>
      <c r="F93" s="71">
        <v>1.9</v>
      </c>
      <c r="G93" s="70">
        <v>34</v>
      </c>
      <c r="H93" s="70">
        <v>115</v>
      </c>
      <c r="I93" s="71">
        <v>3.3823529411764706</v>
      </c>
      <c r="J93" s="70">
        <v>0</v>
      </c>
      <c r="K93" s="70">
        <v>0</v>
      </c>
      <c r="L93" s="71" t="s">
        <v>297</v>
      </c>
      <c r="M93" s="70">
        <v>0</v>
      </c>
      <c r="N93" s="70">
        <v>0</v>
      </c>
      <c r="O93" s="71" t="s">
        <v>297</v>
      </c>
      <c r="P93" s="70">
        <v>0</v>
      </c>
      <c r="Q93" s="70">
        <v>7</v>
      </c>
      <c r="R93" s="71" t="s">
        <v>297</v>
      </c>
      <c r="S93" s="70">
        <v>7</v>
      </c>
      <c r="T93" s="70">
        <v>55</v>
      </c>
      <c r="U93" s="71">
        <v>7.8571428571428568</v>
      </c>
      <c r="V93" s="70">
        <v>1</v>
      </c>
      <c r="W93" s="70">
        <v>10</v>
      </c>
      <c r="X93" s="71">
        <v>10</v>
      </c>
      <c r="Y93" s="70">
        <v>3</v>
      </c>
      <c r="Z93" s="70">
        <v>16</v>
      </c>
      <c r="AA93" s="71">
        <v>5.333333333333333</v>
      </c>
      <c r="AB93" s="70">
        <v>5</v>
      </c>
      <c r="AC93" s="70">
        <v>36</v>
      </c>
      <c r="AD93" s="71">
        <v>7.2</v>
      </c>
      <c r="AE93" s="70">
        <v>5</v>
      </c>
      <c r="AF93" s="70">
        <v>43</v>
      </c>
      <c r="AG93" s="71">
        <v>8.6</v>
      </c>
      <c r="AH93" s="70">
        <v>3</v>
      </c>
      <c r="AI93" s="70">
        <v>15</v>
      </c>
      <c r="AJ93" s="71">
        <v>5</v>
      </c>
    </row>
    <row r="94" spans="1:36" s="2" customFormat="1" x14ac:dyDescent="0.3">
      <c r="A94" s="46" t="s">
        <v>89</v>
      </c>
      <c r="B94" s="46" t="s">
        <v>305</v>
      </c>
      <c r="C94" s="14" t="s">
        <v>3</v>
      </c>
      <c r="D94" s="70">
        <v>0</v>
      </c>
      <c r="E94" s="70">
        <v>0</v>
      </c>
      <c r="F94" s="71" t="s">
        <v>297</v>
      </c>
      <c r="G94" s="70">
        <v>0</v>
      </c>
      <c r="H94" s="70">
        <v>0</v>
      </c>
      <c r="I94" s="71" t="s">
        <v>297</v>
      </c>
      <c r="J94" s="70">
        <v>0</v>
      </c>
      <c r="K94" s="70">
        <v>0</v>
      </c>
      <c r="L94" s="71" t="s">
        <v>297</v>
      </c>
      <c r="M94" s="70">
        <v>0</v>
      </c>
      <c r="N94" s="70">
        <v>0</v>
      </c>
      <c r="O94" s="71" t="s">
        <v>297</v>
      </c>
      <c r="P94" s="70">
        <v>0</v>
      </c>
      <c r="Q94" s="70">
        <v>0</v>
      </c>
      <c r="R94" s="71" t="s">
        <v>297</v>
      </c>
      <c r="S94" s="70">
        <v>1850</v>
      </c>
      <c r="T94" s="70">
        <v>372</v>
      </c>
      <c r="U94" s="71">
        <v>0.20108108108108108</v>
      </c>
      <c r="V94" s="70">
        <v>3123</v>
      </c>
      <c r="W94" s="70">
        <v>1029</v>
      </c>
      <c r="X94" s="71">
        <v>0.32949087415946204</v>
      </c>
      <c r="Y94" s="70">
        <v>1506</v>
      </c>
      <c r="Z94" s="70">
        <v>537</v>
      </c>
      <c r="AA94" s="71">
        <v>0.35657370517928288</v>
      </c>
      <c r="AB94" s="70">
        <v>3529</v>
      </c>
      <c r="AC94" s="70">
        <v>1408</v>
      </c>
      <c r="AD94" s="71">
        <v>0.39897988098611503</v>
      </c>
      <c r="AE94" s="70">
        <v>3660</v>
      </c>
      <c r="AF94" s="70">
        <v>1395</v>
      </c>
      <c r="AG94" s="71">
        <v>0.38114754098360654</v>
      </c>
      <c r="AH94" s="70">
        <v>1509</v>
      </c>
      <c r="AI94" s="70">
        <v>780</v>
      </c>
      <c r="AJ94" s="71">
        <v>0.51689860834990065</v>
      </c>
    </row>
    <row r="95" spans="1:36" s="2" customFormat="1" x14ac:dyDescent="0.3">
      <c r="A95" s="46" t="s">
        <v>89</v>
      </c>
      <c r="B95" s="46" t="s">
        <v>305</v>
      </c>
      <c r="C95" s="15" t="s">
        <v>3</v>
      </c>
      <c r="D95" s="70">
        <v>15962</v>
      </c>
      <c r="E95" s="70">
        <v>1905</v>
      </c>
      <c r="F95" s="71">
        <v>0.11934594662323017</v>
      </c>
      <c r="G95" s="70">
        <v>22879</v>
      </c>
      <c r="H95" s="70">
        <v>8434</v>
      </c>
      <c r="I95" s="71">
        <v>0.36863499278814632</v>
      </c>
      <c r="J95" s="70">
        <v>21618</v>
      </c>
      <c r="K95" s="70">
        <v>7609</v>
      </c>
      <c r="L95" s="71">
        <v>0.35197520584697939</v>
      </c>
      <c r="M95" s="70">
        <v>0</v>
      </c>
      <c r="N95" s="70">
        <v>0</v>
      </c>
      <c r="O95" s="71" t="s">
        <v>297</v>
      </c>
      <c r="P95" s="70">
        <v>47779</v>
      </c>
      <c r="Q95" s="70">
        <v>14644</v>
      </c>
      <c r="R95" s="71">
        <v>0.3064944850248017</v>
      </c>
      <c r="S95" s="70">
        <v>88637</v>
      </c>
      <c r="T95" s="70">
        <v>47397</v>
      </c>
      <c r="U95" s="71">
        <v>0.53473154551710911</v>
      </c>
      <c r="V95" s="70">
        <v>71665</v>
      </c>
      <c r="W95" s="70">
        <v>25425</v>
      </c>
      <c r="X95" s="71">
        <v>0.35477569245796414</v>
      </c>
      <c r="Y95" s="70">
        <v>41269</v>
      </c>
      <c r="Z95" s="70">
        <v>18745</v>
      </c>
      <c r="AA95" s="71">
        <v>0.45421502822942161</v>
      </c>
      <c r="AB95" s="70">
        <v>66140</v>
      </c>
      <c r="AC95" s="70">
        <v>28462</v>
      </c>
      <c r="AD95" s="71">
        <v>0.43032960387057756</v>
      </c>
      <c r="AE95" s="70">
        <v>115930</v>
      </c>
      <c r="AF95" s="70">
        <v>62126</v>
      </c>
      <c r="AG95" s="71">
        <v>0.53589234883119119</v>
      </c>
      <c r="AH95" s="70">
        <v>63290</v>
      </c>
      <c r="AI95" s="70">
        <v>33115</v>
      </c>
      <c r="AJ95" s="71">
        <v>0.52322641807552539</v>
      </c>
    </row>
    <row r="96" spans="1:36" s="2" customFormat="1" x14ac:dyDescent="0.3">
      <c r="A96" s="46" t="s">
        <v>89</v>
      </c>
      <c r="B96" s="46" t="s">
        <v>12</v>
      </c>
      <c r="C96" s="14" t="s">
        <v>321</v>
      </c>
      <c r="D96" s="70">
        <v>20</v>
      </c>
      <c r="E96" s="70">
        <v>4</v>
      </c>
      <c r="F96" s="71">
        <v>0.2</v>
      </c>
      <c r="G96" s="70">
        <v>1067</v>
      </c>
      <c r="H96" s="70">
        <v>195</v>
      </c>
      <c r="I96" s="71">
        <v>0.18275538894095594</v>
      </c>
      <c r="J96" s="70">
        <v>0</v>
      </c>
      <c r="K96" s="70">
        <v>0</v>
      </c>
      <c r="L96" s="71" t="s">
        <v>297</v>
      </c>
      <c r="M96" s="70">
        <v>0</v>
      </c>
      <c r="N96" s="70">
        <v>0</v>
      </c>
      <c r="O96" s="71" t="s">
        <v>297</v>
      </c>
      <c r="P96" s="70">
        <v>0</v>
      </c>
      <c r="Q96" s="70">
        <v>0</v>
      </c>
      <c r="R96" s="71" t="s">
        <v>297</v>
      </c>
      <c r="S96" s="70">
        <v>0</v>
      </c>
      <c r="T96" s="70">
        <v>0</v>
      </c>
      <c r="U96" s="71" t="s">
        <v>297</v>
      </c>
      <c r="V96" s="70">
        <v>237</v>
      </c>
      <c r="W96" s="70">
        <v>70</v>
      </c>
      <c r="X96" s="71">
        <v>0.29535864978902954</v>
      </c>
      <c r="Y96" s="70">
        <v>531</v>
      </c>
      <c r="Z96" s="70">
        <v>210</v>
      </c>
      <c r="AA96" s="71">
        <v>0.39548022598870058</v>
      </c>
      <c r="AB96" s="70">
        <v>1170</v>
      </c>
      <c r="AC96" s="70">
        <v>480</v>
      </c>
      <c r="AD96" s="71">
        <v>0.41025641025641024</v>
      </c>
      <c r="AE96" s="70">
        <v>1236</v>
      </c>
      <c r="AF96" s="70">
        <v>479</v>
      </c>
      <c r="AG96" s="71">
        <v>0.38754045307443363</v>
      </c>
      <c r="AH96" s="70">
        <v>2987</v>
      </c>
      <c r="AI96" s="70">
        <v>1590</v>
      </c>
      <c r="AJ96" s="71">
        <v>0.53230666220287914</v>
      </c>
    </row>
    <row r="97" spans="1:36" s="2" customFormat="1" ht="15" x14ac:dyDescent="0.3">
      <c r="A97" s="46" t="s">
        <v>134</v>
      </c>
      <c r="B97" s="46" t="s">
        <v>12</v>
      </c>
      <c r="C97" s="14" t="s">
        <v>321</v>
      </c>
      <c r="D97" s="70">
        <v>3016</v>
      </c>
      <c r="E97" s="70">
        <v>273</v>
      </c>
      <c r="F97" s="71">
        <v>9.0517241379310345E-2</v>
      </c>
      <c r="G97" s="70">
        <v>0</v>
      </c>
      <c r="H97" s="70">
        <v>0</v>
      </c>
      <c r="I97" s="71" t="s">
        <v>297</v>
      </c>
      <c r="J97" s="70">
        <v>0</v>
      </c>
      <c r="K97" s="70">
        <v>0</v>
      </c>
      <c r="L97" s="71" t="s">
        <v>297</v>
      </c>
      <c r="M97" s="70">
        <v>325</v>
      </c>
      <c r="N97" s="70">
        <v>78</v>
      </c>
      <c r="O97" s="71">
        <v>0.24</v>
      </c>
      <c r="P97" s="70">
        <v>0</v>
      </c>
      <c r="Q97" s="70">
        <v>0</v>
      </c>
      <c r="R97" s="71" t="s">
        <v>297</v>
      </c>
      <c r="S97" s="70">
        <v>2795</v>
      </c>
      <c r="T97" s="70">
        <v>405</v>
      </c>
      <c r="U97" s="71">
        <v>0.14490161001788909</v>
      </c>
      <c r="V97" s="70">
        <v>403</v>
      </c>
      <c r="W97" s="70">
        <v>314</v>
      </c>
      <c r="X97" s="71">
        <v>0.77915632754342434</v>
      </c>
      <c r="Y97" s="70">
        <v>3497</v>
      </c>
      <c r="Z97" s="70">
        <v>653</v>
      </c>
      <c r="AA97" s="71">
        <v>0.18673148412925364</v>
      </c>
      <c r="AB97" s="70">
        <v>6019</v>
      </c>
      <c r="AC97" s="70">
        <v>728</v>
      </c>
      <c r="AD97" s="71">
        <v>0.12095032397408208</v>
      </c>
      <c r="AE97" s="70">
        <v>3523</v>
      </c>
      <c r="AF97" s="70">
        <v>1746</v>
      </c>
      <c r="AG97" s="71">
        <v>0.49560034061879082</v>
      </c>
      <c r="AH97" s="70">
        <v>1254</v>
      </c>
      <c r="AI97" s="70">
        <v>115</v>
      </c>
      <c r="AJ97" s="71">
        <v>9.1706539074960125E-2</v>
      </c>
    </row>
    <row r="98" spans="1:36" s="2" customFormat="1" x14ac:dyDescent="0.3">
      <c r="A98" s="46" t="s">
        <v>27</v>
      </c>
      <c r="B98" s="46" t="s">
        <v>12</v>
      </c>
      <c r="C98" s="14" t="s">
        <v>321</v>
      </c>
      <c r="D98" s="70">
        <v>286078</v>
      </c>
      <c r="E98" s="70">
        <v>32958</v>
      </c>
      <c r="F98" s="71">
        <v>0.11520634232621872</v>
      </c>
      <c r="G98" s="70">
        <v>66125</v>
      </c>
      <c r="H98" s="70">
        <v>6233</v>
      </c>
      <c r="I98" s="71">
        <v>9.4260869565217398E-2</v>
      </c>
      <c r="J98" s="70">
        <v>21946</v>
      </c>
      <c r="K98" s="70">
        <v>55279</v>
      </c>
      <c r="L98" s="71">
        <v>2.5188644855554543</v>
      </c>
      <c r="M98" s="70">
        <v>507227</v>
      </c>
      <c r="N98" s="70">
        <v>67624</v>
      </c>
      <c r="O98" s="71">
        <v>0.1333209785756673</v>
      </c>
      <c r="P98" s="70">
        <v>631507</v>
      </c>
      <c r="Q98" s="70">
        <v>80108</v>
      </c>
      <c r="R98" s="71">
        <v>0.12685211723702192</v>
      </c>
      <c r="S98" s="70">
        <v>308035</v>
      </c>
      <c r="T98" s="70">
        <v>48520</v>
      </c>
      <c r="U98" s="71">
        <v>0.15751456814972326</v>
      </c>
      <c r="V98" s="70">
        <v>644449</v>
      </c>
      <c r="W98" s="70">
        <v>96719</v>
      </c>
      <c r="X98" s="71">
        <v>0.15008014598517494</v>
      </c>
      <c r="Y98" s="70">
        <v>939484</v>
      </c>
      <c r="Z98" s="70">
        <v>155047</v>
      </c>
      <c r="AA98" s="71">
        <v>0.16503421026861553</v>
      </c>
      <c r="AB98" s="70">
        <v>511894</v>
      </c>
      <c r="AC98" s="70">
        <v>103540</v>
      </c>
      <c r="AD98" s="71">
        <v>0.20226843838763495</v>
      </c>
      <c r="AE98" s="70">
        <v>814983</v>
      </c>
      <c r="AF98" s="70">
        <v>151221</v>
      </c>
      <c r="AG98" s="71">
        <v>0.18555110965504801</v>
      </c>
      <c r="AH98" s="70">
        <v>907556</v>
      </c>
      <c r="AI98" s="70">
        <v>185178</v>
      </c>
      <c r="AJ98" s="71">
        <v>0.20404030164529793</v>
      </c>
    </row>
    <row r="99" spans="1:36" s="2" customFormat="1" x14ac:dyDescent="0.3">
      <c r="A99" s="46" t="s">
        <v>27</v>
      </c>
      <c r="B99" s="46" t="s">
        <v>12</v>
      </c>
      <c r="C99" s="14" t="s">
        <v>321</v>
      </c>
      <c r="D99" s="70">
        <v>240</v>
      </c>
      <c r="E99" s="70">
        <v>28</v>
      </c>
      <c r="F99" s="71">
        <v>0.11666666666666667</v>
      </c>
      <c r="G99" s="70">
        <v>12428</v>
      </c>
      <c r="H99" s="70">
        <v>989</v>
      </c>
      <c r="I99" s="71">
        <v>7.9578371419375599E-2</v>
      </c>
      <c r="J99" s="70">
        <v>1430</v>
      </c>
      <c r="K99" s="70">
        <v>31</v>
      </c>
      <c r="L99" s="71">
        <v>2.1678321678321677E-2</v>
      </c>
      <c r="M99" s="70">
        <v>1085</v>
      </c>
      <c r="N99" s="70">
        <v>81</v>
      </c>
      <c r="O99" s="71">
        <v>7.4654377880184336E-2</v>
      </c>
      <c r="P99" s="70">
        <v>13</v>
      </c>
      <c r="Q99" s="70">
        <v>2</v>
      </c>
      <c r="R99" s="71">
        <v>0.15384615384615385</v>
      </c>
      <c r="S99" s="70">
        <v>221</v>
      </c>
      <c r="T99" s="70">
        <v>30</v>
      </c>
      <c r="U99" s="71">
        <v>0.13574660633484162</v>
      </c>
      <c r="V99" s="70">
        <v>546</v>
      </c>
      <c r="W99" s="70">
        <v>35</v>
      </c>
      <c r="X99" s="71">
        <v>6.4102564102564097E-2</v>
      </c>
      <c r="Y99" s="70">
        <v>71552</v>
      </c>
      <c r="Z99" s="70">
        <v>9330</v>
      </c>
      <c r="AA99" s="71">
        <v>0.13039467799642218</v>
      </c>
      <c r="AB99" s="70">
        <v>2938</v>
      </c>
      <c r="AC99" s="70">
        <v>316</v>
      </c>
      <c r="AD99" s="71">
        <v>0.10755616065350579</v>
      </c>
      <c r="AE99" s="70">
        <v>263</v>
      </c>
      <c r="AF99" s="70">
        <v>34</v>
      </c>
      <c r="AG99" s="71">
        <v>0.12927756653992395</v>
      </c>
      <c r="AH99" s="70">
        <v>0</v>
      </c>
      <c r="AI99" s="70">
        <v>0</v>
      </c>
      <c r="AJ99" s="71" t="s">
        <v>297</v>
      </c>
    </row>
    <row r="100" spans="1:36" s="2" customFormat="1" x14ac:dyDescent="0.3">
      <c r="A100" s="46" t="s">
        <v>37</v>
      </c>
      <c r="B100" s="46" t="s">
        <v>12</v>
      </c>
      <c r="C100" s="14" t="s">
        <v>321</v>
      </c>
      <c r="D100" s="70">
        <v>0</v>
      </c>
      <c r="E100" s="70">
        <v>0</v>
      </c>
      <c r="F100" s="71" t="s">
        <v>297</v>
      </c>
      <c r="G100" s="70">
        <v>0</v>
      </c>
      <c r="H100" s="70">
        <v>0</v>
      </c>
      <c r="I100" s="71" t="s">
        <v>297</v>
      </c>
      <c r="J100" s="70">
        <v>0</v>
      </c>
      <c r="K100" s="70">
        <v>0</v>
      </c>
      <c r="L100" s="71" t="s">
        <v>297</v>
      </c>
      <c r="M100" s="70">
        <v>0</v>
      </c>
      <c r="N100" s="70">
        <v>0</v>
      </c>
      <c r="O100" s="71" t="s">
        <v>297</v>
      </c>
      <c r="P100" s="70">
        <v>0</v>
      </c>
      <c r="Q100" s="70">
        <v>0</v>
      </c>
      <c r="R100" s="71" t="s">
        <v>297</v>
      </c>
      <c r="S100" s="70">
        <v>598</v>
      </c>
      <c r="T100" s="70">
        <v>157</v>
      </c>
      <c r="U100" s="71">
        <v>0.26254180602006688</v>
      </c>
      <c r="V100" s="70">
        <v>1573</v>
      </c>
      <c r="W100" s="70">
        <v>133</v>
      </c>
      <c r="X100" s="71">
        <v>8.4551811824539094E-2</v>
      </c>
      <c r="Y100" s="70">
        <v>442</v>
      </c>
      <c r="Z100" s="70">
        <v>64</v>
      </c>
      <c r="AA100" s="71">
        <v>0.14479638009049775</v>
      </c>
      <c r="AB100" s="70">
        <v>656</v>
      </c>
      <c r="AC100" s="70">
        <v>44</v>
      </c>
      <c r="AD100" s="71">
        <v>6.7073170731707321E-2</v>
      </c>
      <c r="AE100" s="70">
        <v>585</v>
      </c>
      <c r="AF100" s="70">
        <v>22</v>
      </c>
      <c r="AG100" s="71">
        <v>3.7606837606837605E-2</v>
      </c>
      <c r="AH100" s="70">
        <v>0</v>
      </c>
      <c r="AI100" s="70">
        <v>0</v>
      </c>
      <c r="AJ100" s="71" t="s">
        <v>297</v>
      </c>
    </row>
    <row r="101" spans="1:36" s="2" customFormat="1" x14ac:dyDescent="0.3">
      <c r="A101" s="46" t="s">
        <v>37</v>
      </c>
      <c r="B101" s="46" t="s">
        <v>12</v>
      </c>
      <c r="C101" s="14" t="s">
        <v>321</v>
      </c>
      <c r="D101" s="70">
        <v>0</v>
      </c>
      <c r="E101" s="70">
        <v>0</v>
      </c>
      <c r="F101" s="71" t="s">
        <v>297</v>
      </c>
      <c r="G101" s="70">
        <v>11025</v>
      </c>
      <c r="H101" s="70">
        <v>1167</v>
      </c>
      <c r="I101" s="71">
        <v>0.10585034013605442</v>
      </c>
      <c r="J101" s="70">
        <v>14872</v>
      </c>
      <c r="K101" s="70">
        <v>1595</v>
      </c>
      <c r="L101" s="71">
        <v>0.10724852071005918</v>
      </c>
      <c r="M101" s="70">
        <v>18206</v>
      </c>
      <c r="N101" s="70">
        <v>1182</v>
      </c>
      <c r="O101" s="71">
        <v>6.4923651543447217E-2</v>
      </c>
      <c r="P101" s="70">
        <v>14969</v>
      </c>
      <c r="Q101" s="70">
        <v>2057</v>
      </c>
      <c r="R101" s="71">
        <v>0.13741732914690361</v>
      </c>
      <c r="S101" s="70">
        <v>26513</v>
      </c>
      <c r="T101" s="70">
        <v>1987</v>
      </c>
      <c r="U101" s="71">
        <v>7.4944366914343905E-2</v>
      </c>
      <c r="V101" s="70">
        <v>18727</v>
      </c>
      <c r="W101" s="70">
        <v>2497</v>
      </c>
      <c r="X101" s="71">
        <v>0.13333689325572703</v>
      </c>
      <c r="Y101" s="70">
        <v>22015</v>
      </c>
      <c r="Z101" s="70">
        <v>2826</v>
      </c>
      <c r="AA101" s="71">
        <v>0.12836702248466955</v>
      </c>
      <c r="AB101" s="70">
        <v>9561</v>
      </c>
      <c r="AC101" s="70">
        <v>1144</v>
      </c>
      <c r="AD101" s="71">
        <v>0.11965275598786738</v>
      </c>
      <c r="AE101" s="70">
        <v>18083</v>
      </c>
      <c r="AF101" s="70">
        <v>2278</v>
      </c>
      <c r="AG101" s="71">
        <v>0.12597467234419069</v>
      </c>
      <c r="AH101" s="70">
        <v>0</v>
      </c>
      <c r="AI101" s="70">
        <v>0</v>
      </c>
      <c r="AJ101" s="71" t="s">
        <v>297</v>
      </c>
    </row>
    <row r="102" spans="1:36" s="2" customFormat="1" x14ac:dyDescent="0.3">
      <c r="A102" s="46" t="s">
        <v>37</v>
      </c>
      <c r="B102" s="46" t="s">
        <v>12</v>
      </c>
      <c r="C102" s="14" t="s">
        <v>321</v>
      </c>
      <c r="D102" s="70">
        <v>0</v>
      </c>
      <c r="E102" s="70">
        <v>0</v>
      </c>
      <c r="F102" s="71" t="s">
        <v>297</v>
      </c>
      <c r="G102" s="70">
        <v>2460</v>
      </c>
      <c r="H102" s="70">
        <v>221</v>
      </c>
      <c r="I102" s="71">
        <v>8.9837398373983746E-2</v>
      </c>
      <c r="J102" s="70">
        <v>0</v>
      </c>
      <c r="K102" s="70">
        <v>0</v>
      </c>
      <c r="L102" s="71" t="s">
        <v>297</v>
      </c>
      <c r="M102" s="70">
        <v>916</v>
      </c>
      <c r="N102" s="70">
        <v>104</v>
      </c>
      <c r="O102" s="71">
        <v>0.11353711790393013</v>
      </c>
      <c r="P102" s="70">
        <v>279</v>
      </c>
      <c r="Q102" s="70">
        <v>53</v>
      </c>
      <c r="R102" s="71">
        <v>0.18996415770609318</v>
      </c>
      <c r="S102" s="70">
        <v>1677</v>
      </c>
      <c r="T102" s="70">
        <v>156</v>
      </c>
      <c r="U102" s="71">
        <v>9.3023255813953487E-2</v>
      </c>
      <c r="V102" s="70">
        <v>1573</v>
      </c>
      <c r="W102" s="70">
        <v>126</v>
      </c>
      <c r="X102" s="71">
        <v>8.0101716465352829E-2</v>
      </c>
      <c r="Y102" s="70">
        <v>1456</v>
      </c>
      <c r="Z102" s="70">
        <v>150</v>
      </c>
      <c r="AA102" s="71">
        <v>0.10302197802197802</v>
      </c>
      <c r="AB102" s="70">
        <v>2996</v>
      </c>
      <c r="AC102" s="70">
        <v>270</v>
      </c>
      <c r="AD102" s="71">
        <v>9.0120160213618156E-2</v>
      </c>
      <c r="AE102" s="70">
        <v>572</v>
      </c>
      <c r="AF102" s="70">
        <v>34</v>
      </c>
      <c r="AG102" s="71">
        <v>5.944055944055944E-2</v>
      </c>
      <c r="AH102" s="70">
        <v>0</v>
      </c>
      <c r="AI102" s="70">
        <v>0</v>
      </c>
      <c r="AJ102" s="71" t="s">
        <v>297</v>
      </c>
    </row>
    <row r="103" spans="1:36" s="2" customFormat="1" ht="15" customHeight="1" x14ac:dyDescent="0.3">
      <c r="A103" s="46" t="s">
        <v>143</v>
      </c>
      <c r="B103" s="46" t="s">
        <v>12</v>
      </c>
      <c r="C103" s="14" t="s">
        <v>321</v>
      </c>
      <c r="D103" s="70">
        <v>5297</v>
      </c>
      <c r="E103" s="70">
        <v>317</v>
      </c>
      <c r="F103" s="71">
        <v>5.984519539361903E-2</v>
      </c>
      <c r="G103" s="70">
        <v>1846</v>
      </c>
      <c r="H103" s="70">
        <v>149</v>
      </c>
      <c r="I103" s="71">
        <v>8.0715059588299026E-2</v>
      </c>
      <c r="J103" s="70">
        <v>1086</v>
      </c>
      <c r="K103" s="70">
        <v>80</v>
      </c>
      <c r="L103" s="71">
        <v>7.3664825046040522E-2</v>
      </c>
      <c r="M103" s="70">
        <v>2203</v>
      </c>
      <c r="N103" s="70">
        <v>142</v>
      </c>
      <c r="O103" s="71">
        <v>6.4457557875624155E-2</v>
      </c>
      <c r="P103" s="70">
        <v>2847</v>
      </c>
      <c r="Q103" s="70">
        <v>200</v>
      </c>
      <c r="R103" s="71">
        <v>7.0249385317878471E-2</v>
      </c>
      <c r="S103" s="70">
        <v>5538</v>
      </c>
      <c r="T103" s="70">
        <v>357</v>
      </c>
      <c r="U103" s="71">
        <v>6.4463705308775737E-2</v>
      </c>
      <c r="V103" s="70">
        <v>3133</v>
      </c>
      <c r="W103" s="70">
        <v>256</v>
      </c>
      <c r="X103" s="71">
        <v>8.1710820300031919E-2</v>
      </c>
      <c r="Y103" s="70">
        <v>5824</v>
      </c>
      <c r="Z103" s="70">
        <v>464</v>
      </c>
      <c r="AA103" s="71">
        <v>7.9670329670329665E-2</v>
      </c>
      <c r="AB103" s="70">
        <v>3035</v>
      </c>
      <c r="AC103" s="70">
        <v>247</v>
      </c>
      <c r="AD103" s="71">
        <v>8.1383855024711696E-2</v>
      </c>
      <c r="AE103" s="70">
        <v>14820</v>
      </c>
      <c r="AF103" s="70">
        <v>569</v>
      </c>
      <c r="AG103" s="71">
        <v>3.8394062078272603E-2</v>
      </c>
      <c r="AH103" s="70">
        <v>1339</v>
      </c>
      <c r="AI103" s="70">
        <v>114</v>
      </c>
      <c r="AJ103" s="71">
        <v>8.5138162808065715E-2</v>
      </c>
    </row>
    <row r="104" spans="1:36" s="2" customFormat="1" x14ac:dyDescent="0.3">
      <c r="A104" s="46" t="s">
        <v>143</v>
      </c>
      <c r="B104" s="46" t="s">
        <v>12</v>
      </c>
      <c r="C104" s="14" t="s">
        <v>321</v>
      </c>
      <c r="D104" s="70">
        <v>6396</v>
      </c>
      <c r="E104" s="70">
        <v>125</v>
      </c>
      <c r="F104" s="71">
        <v>1.9543464665415886E-2</v>
      </c>
      <c r="G104" s="70">
        <v>9562</v>
      </c>
      <c r="H104" s="70">
        <v>475</v>
      </c>
      <c r="I104" s="71">
        <v>4.9675800041832252E-2</v>
      </c>
      <c r="J104" s="70">
        <v>20930</v>
      </c>
      <c r="K104" s="70">
        <v>1090</v>
      </c>
      <c r="L104" s="71">
        <v>5.2078356426182512E-2</v>
      </c>
      <c r="M104" s="70">
        <v>13051</v>
      </c>
      <c r="N104" s="70">
        <v>702</v>
      </c>
      <c r="O104" s="71">
        <v>5.3788981687227032E-2</v>
      </c>
      <c r="P104" s="70">
        <v>17472</v>
      </c>
      <c r="Q104" s="70">
        <v>1193</v>
      </c>
      <c r="R104" s="71">
        <v>6.8280677655677649E-2</v>
      </c>
      <c r="S104" s="70">
        <v>6831</v>
      </c>
      <c r="T104" s="70">
        <v>498</v>
      </c>
      <c r="U104" s="71">
        <v>7.2902942468159856E-2</v>
      </c>
      <c r="V104" s="70">
        <v>6337</v>
      </c>
      <c r="W104" s="70">
        <v>520</v>
      </c>
      <c r="X104" s="71">
        <v>8.2057756035979174E-2</v>
      </c>
      <c r="Y104" s="70">
        <v>69433</v>
      </c>
      <c r="Z104" s="70">
        <v>4260</v>
      </c>
      <c r="AA104" s="71">
        <v>6.1354111157518758E-2</v>
      </c>
      <c r="AB104" s="70">
        <v>51960</v>
      </c>
      <c r="AC104" s="70">
        <v>3508</v>
      </c>
      <c r="AD104" s="71">
        <v>6.751347190146266E-2</v>
      </c>
      <c r="AE104" s="70">
        <v>125112</v>
      </c>
      <c r="AF104" s="70">
        <v>7614</v>
      </c>
      <c r="AG104" s="71">
        <v>6.0857471705352002E-2</v>
      </c>
      <c r="AH104" s="70">
        <v>30511</v>
      </c>
      <c r="AI104" s="70">
        <v>4448</v>
      </c>
      <c r="AJ104" s="71">
        <v>0.14578348792238865</v>
      </c>
    </row>
    <row r="105" spans="1:36" s="2" customFormat="1" x14ac:dyDescent="0.3">
      <c r="A105" s="46" t="s">
        <v>341</v>
      </c>
      <c r="B105" s="46" t="s">
        <v>12</v>
      </c>
      <c r="C105" s="14" t="s">
        <v>321</v>
      </c>
      <c r="D105" s="70">
        <v>637</v>
      </c>
      <c r="E105" s="70">
        <v>55</v>
      </c>
      <c r="F105" s="71">
        <v>8.6342229199372053E-2</v>
      </c>
      <c r="G105" s="70">
        <v>0</v>
      </c>
      <c r="H105" s="70">
        <v>0</v>
      </c>
      <c r="I105" s="71" t="s">
        <v>297</v>
      </c>
      <c r="J105" s="70">
        <v>0</v>
      </c>
      <c r="K105" s="70">
        <v>0</v>
      </c>
      <c r="L105" s="71" t="s">
        <v>297</v>
      </c>
      <c r="M105" s="70">
        <v>0</v>
      </c>
      <c r="N105" s="70">
        <v>0</v>
      </c>
      <c r="O105" s="71" t="s">
        <v>297</v>
      </c>
      <c r="P105" s="70">
        <v>0</v>
      </c>
      <c r="Q105" s="70">
        <v>0</v>
      </c>
      <c r="R105" s="71" t="s">
        <v>297</v>
      </c>
      <c r="S105" s="70">
        <v>0</v>
      </c>
      <c r="T105" s="70">
        <v>0</v>
      </c>
      <c r="U105" s="71" t="s">
        <v>297</v>
      </c>
      <c r="V105" s="70">
        <v>0</v>
      </c>
      <c r="W105" s="70">
        <v>0</v>
      </c>
      <c r="X105" s="71" t="s">
        <v>297</v>
      </c>
      <c r="Y105" s="70">
        <v>0</v>
      </c>
      <c r="Z105" s="70">
        <v>0</v>
      </c>
      <c r="AA105" s="71" t="s">
        <v>297</v>
      </c>
      <c r="AB105" s="70">
        <v>0</v>
      </c>
      <c r="AC105" s="70">
        <v>0</v>
      </c>
      <c r="AD105" s="71" t="s">
        <v>297</v>
      </c>
      <c r="AE105" s="70">
        <v>0</v>
      </c>
      <c r="AF105" s="70">
        <v>0</v>
      </c>
      <c r="AG105" s="71" t="s">
        <v>297</v>
      </c>
      <c r="AH105" s="70">
        <v>0</v>
      </c>
      <c r="AI105" s="70">
        <v>0</v>
      </c>
      <c r="AJ105" s="71" t="s">
        <v>297</v>
      </c>
    </row>
    <row r="106" spans="1:36" s="2" customFormat="1" x14ac:dyDescent="0.3">
      <c r="A106" s="46" t="s">
        <v>341</v>
      </c>
      <c r="B106" s="46" t="s">
        <v>12</v>
      </c>
      <c r="C106" s="14" t="s">
        <v>321</v>
      </c>
      <c r="D106" s="70">
        <v>272311</v>
      </c>
      <c r="E106" s="70">
        <v>13703</v>
      </c>
      <c r="F106" s="71">
        <v>5.0321140166941475E-2</v>
      </c>
      <c r="G106" s="70">
        <v>0</v>
      </c>
      <c r="H106" s="70">
        <v>0</v>
      </c>
      <c r="I106" s="71" t="s">
        <v>297</v>
      </c>
      <c r="J106" s="70">
        <v>0</v>
      </c>
      <c r="K106" s="70">
        <v>0</v>
      </c>
      <c r="L106" s="71" t="s">
        <v>297</v>
      </c>
      <c r="M106" s="70">
        <v>0</v>
      </c>
      <c r="N106" s="70">
        <v>0</v>
      </c>
      <c r="O106" s="71" t="s">
        <v>297</v>
      </c>
      <c r="P106" s="70">
        <v>0</v>
      </c>
      <c r="Q106" s="70">
        <v>0</v>
      </c>
      <c r="R106" s="71" t="s">
        <v>297</v>
      </c>
      <c r="S106" s="70">
        <v>0</v>
      </c>
      <c r="T106" s="70">
        <v>0</v>
      </c>
      <c r="U106" s="71" t="s">
        <v>297</v>
      </c>
      <c r="V106" s="70">
        <v>0</v>
      </c>
      <c r="W106" s="70">
        <v>0</v>
      </c>
      <c r="X106" s="71" t="s">
        <v>297</v>
      </c>
      <c r="Y106" s="70">
        <v>0</v>
      </c>
      <c r="Z106" s="70">
        <v>0</v>
      </c>
      <c r="AA106" s="71" t="s">
        <v>297</v>
      </c>
      <c r="AB106" s="70">
        <v>0</v>
      </c>
      <c r="AC106" s="70">
        <v>0</v>
      </c>
      <c r="AD106" s="71" t="s">
        <v>297</v>
      </c>
      <c r="AE106" s="70">
        <v>0</v>
      </c>
      <c r="AF106" s="70">
        <v>0</v>
      </c>
      <c r="AG106" s="71" t="s">
        <v>297</v>
      </c>
      <c r="AH106" s="70">
        <v>0</v>
      </c>
      <c r="AI106" s="70">
        <v>0</v>
      </c>
      <c r="AJ106" s="71" t="s">
        <v>297</v>
      </c>
    </row>
    <row r="107" spans="1:36" s="2" customFormat="1" x14ac:dyDescent="0.3">
      <c r="A107" s="46" t="s">
        <v>40</v>
      </c>
      <c r="B107" s="46" t="s">
        <v>12</v>
      </c>
      <c r="C107" s="14" t="s">
        <v>321</v>
      </c>
      <c r="D107" s="70">
        <v>0</v>
      </c>
      <c r="E107" s="70">
        <v>0</v>
      </c>
      <c r="F107" s="71" t="s">
        <v>297</v>
      </c>
      <c r="G107" s="70">
        <v>0</v>
      </c>
      <c r="H107" s="70">
        <v>0</v>
      </c>
      <c r="I107" s="71" t="s">
        <v>297</v>
      </c>
      <c r="J107" s="70">
        <v>136</v>
      </c>
      <c r="K107" s="70">
        <v>93</v>
      </c>
      <c r="L107" s="71">
        <v>0.68382352941176472</v>
      </c>
      <c r="M107" s="70">
        <v>162</v>
      </c>
      <c r="N107" s="70">
        <v>15</v>
      </c>
      <c r="O107" s="71">
        <v>9.2592592592592587E-2</v>
      </c>
      <c r="P107" s="70">
        <v>0</v>
      </c>
      <c r="Q107" s="70">
        <v>0</v>
      </c>
      <c r="R107" s="71" t="s">
        <v>297</v>
      </c>
      <c r="S107" s="70">
        <v>877</v>
      </c>
      <c r="T107" s="70">
        <v>78</v>
      </c>
      <c r="U107" s="71">
        <v>8.8939566704675024E-2</v>
      </c>
      <c r="V107" s="70">
        <v>715</v>
      </c>
      <c r="W107" s="70">
        <v>163</v>
      </c>
      <c r="X107" s="71">
        <v>0.22797202797202798</v>
      </c>
      <c r="Y107" s="70">
        <v>630</v>
      </c>
      <c r="Z107" s="70">
        <v>65</v>
      </c>
      <c r="AA107" s="71">
        <v>0.10317460317460317</v>
      </c>
      <c r="AB107" s="70">
        <v>5422</v>
      </c>
      <c r="AC107" s="70">
        <v>652</v>
      </c>
      <c r="AD107" s="71">
        <v>0.12025082995204721</v>
      </c>
      <c r="AE107" s="70">
        <v>565</v>
      </c>
      <c r="AF107" s="70">
        <v>90</v>
      </c>
      <c r="AG107" s="71">
        <v>0.15929203539823009</v>
      </c>
      <c r="AH107" s="70">
        <v>71</v>
      </c>
      <c r="AI107" s="70">
        <v>12</v>
      </c>
      <c r="AJ107" s="71">
        <v>0.16901408450704225</v>
      </c>
    </row>
    <row r="108" spans="1:36" s="2" customFormat="1" x14ac:dyDescent="0.3">
      <c r="A108" s="46" t="s">
        <v>40</v>
      </c>
      <c r="B108" s="46" t="s">
        <v>12</v>
      </c>
      <c r="C108" s="14" t="s">
        <v>321</v>
      </c>
      <c r="D108" s="70">
        <v>0</v>
      </c>
      <c r="E108" s="70">
        <v>0</v>
      </c>
      <c r="F108" s="71" t="s">
        <v>297</v>
      </c>
      <c r="G108" s="70">
        <v>142578</v>
      </c>
      <c r="H108" s="70">
        <v>12615</v>
      </c>
      <c r="I108" s="71">
        <v>8.8477885788831381E-2</v>
      </c>
      <c r="J108" s="70">
        <v>104773</v>
      </c>
      <c r="K108" s="70">
        <v>12789</v>
      </c>
      <c r="L108" s="71">
        <v>0.12206389050614184</v>
      </c>
      <c r="M108" s="70">
        <v>127894</v>
      </c>
      <c r="N108" s="70">
        <v>9848</v>
      </c>
      <c r="O108" s="71">
        <v>7.7001266673964383E-2</v>
      </c>
      <c r="P108" s="70">
        <v>66079</v>
      </c>
      <c r="Q108" s="70">
        <v>6679</v>
      </c>
      <c r="R108" s="71">
        <v>0.10107598480606547</v>
      </c>
      <c r="S108" s="70">
        <v>77870</v>
      </c>
      <c r="T108" s="70">
        <v>10427</v>
      </c>
      <c r="U108" s="71">
        <v>0.13390265827661488</v>
      </c>
      <c r="V108" s="70">
        <v>73665</v>
      </c>
      <c r="W108" s="70">
        <v>9558</v>
      </c>
      <c r="X108" s="71">
        <v>0.12974954184483811</v>
      </c>
      <c r="Y108" s="70">
        <v>64610</v>
      </c>
      <c r="Z108" s="70">
        <v>7653</v>
      </c>
      <c r="AA108" s="71">
        <v>0.11844915647732548</v>
      </c>
      <c r="AB108" s="70">
        <v>66703</v>
      </c>
      <c r="AC108" s="70">
        <v>8399</v>
      </c>
      <c r="AD108" s="71">
        <v>0.12591637557531146</v>
      </c>
      <c r="AE108" s="70">
        <v>119424</v>
      </c>
      <c r="AF108" s="70">
        <v>7459</v>
      </c>
      <c r="AG108" s="71">
        <v>6.2458132368703109E-2</v>
      </c>
      <c r="AH108" s="70">
        <v>30088</v>
      </c>
      <c r="AI108" s="70">
        <v>3542</v>
      </c>
      <c r="AJ108" s="71">
        <v>0.11772135070459984</v>
      </c>
    </row>
    <row r="109" spans="1:36" s="2" customFormat="1" x14ac:dyDescent="0.3">
      <c r="A109" s="46" t="s">
        <v>40</v>
      </c>
      <c r="B109" s="46" t="s">
        <v>12</v>
      </c>
      <c r="C109" s="14" t="s">
        <v>321</v>
      </c>
      <c r="D109" s="70">
        <v>0</v>
      </c>
      <c r="E109" s="70">
        <v>0</v>
      </c>
      <c r="F109" s="71" t="s">
        <v>297</v>
      </c>
      <c r="G109" s="70">
        <v>387777</v>
      </c>
      <c r="H109" s="70">
        <v>29792</v>
      </c>
      <c r="I109" s="71">
        <v>7.6827661258919433E-2</v>
      </c>
      <c r="J109" s="70">
        <v>623219</v>
      </c>
      <c r="K109" s="70">
        <v>52437</v>
      </c>
      <c r="L109" s="71">
        <v>8.4138962387218616E-2</v>
      </c>
      <c r="M109" s="70">
        <v>709838</v>
      </c>
      <c r="N109" s="70">
        <v>57735</v>
      </c>
      <c r="O109" s="71">
        <v>8.1335459640086899E-2</v>
      </c>
      <c r="P109" s="70">
        <v>77948</v>
      </c>
      <c r="Q109" s="70">
        <v>54862</v>
      </c>
      <c r="R109" s="71">
        <v>0.70382819315441059</v>
      </c>
      <c r="S109" s="70">
        <v>402070</v>
      </c>
      <c r="T109" s="70">
        <v>40299</v>
      </c>
      <c r="U109" s="71">
        <v>0.10022881587783222</v>
      </c>
      <c r="V109" s="70">
        <v>273312</v>
      </c>
      <c r="W109" s="70">
        <v>27850</v>
      </c>
      <c r="X109" s="71">
        <v>0.10189819693244351</v>
      </c>
      <c r="Y109" s="70">
        <v>235118</v>
      </c>
      <c r="Z109" s="70">
        <v>23347</v>
      </c>
      <c r="AA109" s="71">
        <v>9.9299075357905386E-2</v>
      </c>
      <c r="AB109" s="70">
        <v>266974</v>
      </c>
      <c r="AC109" s="70">
        <v>20408</v>
      </c>
      <c r="AD109" s="71">
        <v>7.6441900709432381E-2</v>
      </c>
      <c r="AE109" s="70">
        <v>240903</v>
      </c>
      <c r="AF109" s="70">
        <v>26800</v>
      </c>
      <c r="AG109" s="71">
        <v>0.1112480957065707</v>
      </c>
      <c r="AH109" s="70">
        <v>153798</v>
      </c>
      <c r="AI109" s="70">
        <v>17193</v>
      </c>
      <c r="AJ109" s="71">
        <v>0.11178949011040455</v>
      </c>
    </row>
    <row r="110" spans="1:36" s="2" customFormat="1" x14ac:dyDescent="0.3">
      <c r="A110" s="46" t="s">
        <v>36</v>
      </c>
      <c r="B110" s="46" t="s">
        <v>12</v>
      </c>
      <c r="C110" s="14" t="s">
        <v>321</v>
      </c>
      <c r="D110" s="70">
        <v>42802</v>
      </c>
      <c r="E110" s="70">
        <v>316</v>
      </c>
      <c r="F110" s="71">
        <v>7.3828325779169198E-3</v>
      </c>
      <c r="G110" s="70">
        <v>0</v>
      </c>
      <c r="H110" s="70">
        <v>0</v>
      </c>
      <c r="I110" s="71" t="s">
        <v>297</v>
      </c>
      <c r="J110" s="70">
        <v>0</v>
      </c>
      <c r="K110" s="70">
        <v>0</v>
      </c>
      <c r="L110" s="71" t="s">
        <v>297</v>
      </c>
      <c r="M110" s="70">
        <v>325</v>
      </c>
      <c r="N110" s="70">
        <v>8</v>
      </c>
      <c r="O110" s="71">
        <v>2.4615384615384615E-2</v>
      </c>
      <c r="P110" s="70">
        <v>0</v>
      </c>
      <c r="Q110" s="70">
        <v>0</v>
      </c>
      <c r="R110" s="71" t="s">
        <v>297</v>
      </c>
      <c r="S110" s="70">
        <v>11141</v>
      </c>
      <c r="T110" s="70">
        <v>583</v>
      </c>
      <c r="U110" s="71">
        <v>5.2329234359572749E-2</v>
      </c>
      <c r="V110" s="70">
        <v>21671</v>
      </c>
      <c r="W110" s="70">
        <v>1009</v>
      </c>
      <c r="X110" s="71">
        <v>4.6559918785473678E-2</v>
      </c>
      <c r="Y110" s="70">
        <v>9119</v>
      </c>
      <c r="Z110" s="70">
        <v>173</v>
      </c>
      <c r="AA110" s="71">
        <v>1.897137844061849E-2</v>
      </c>
      <c r="AB110" s="70">
        <v>21931</v>
      </c>
      <c r="AC110" s="70">
        <v>438</v>
      </c>
      <c r="AD110" s="71">
        <v>1.9971729515297978E-2</v>
      </c>
      <c r="AE110" s="70">
        <v>2944</v>
      </c>
      <c r="AF110" s="70">
        <v>47</v>
      </c>
      <c r="AG110" s="71">
        <v>1.596467391304348E-2</v>
      </c>
      <c r="AH110" s="70">
        <v>12876</v>
      </c>
      <c r="AI110" s="70">
        <v>705</v>
      </c>
      <c r="AJ110" s="71">
        <v>5.4753028890959926E-2</v>
      </c>
    </row>
    <row r="111" spans="1:36" s="2" customFormat="1" x14ac:dyDescent="0.3">
      <c r="A111" s="46" t="s">
        <v>36</v>
      </c>
      <c r="B111" s="46" t="s">
        <v>12</v>
      </c>
      <c r="C111" s="14" t="s">
        <v>321</v>
      </c>
      <c r="D111" s="70">
        <v>36653</v>
      </c>
      <c r="E111" s="70">
        <v>246</v>
      </c>
      <c r="F111" s="71">
        <v>6.7115925026600826E-3</v>
      </c>
      <c r="G111" s="70">
        <v>4921</v>
      </c>
      <c r="H111" s="70">
        <v>135</v>
      </c>
      <c r="I111" s="71">
        <v>2.7433448486080064E-2</v>
      </c>
      <c r="J111" s="70">
        <v>7059</v>
      </c>
      <c r="K111" s="70">
        <v>112</v>
      </c>
      <c r="L111" s="71">
        <v>1.586627000991642E-2</v>
      </c>
      <c r="M111" s="70">
        <v>20104</v>
      </c>
      <c r="N111" s="70">
        <v>448</v>
      </c>
      <c r="O111" s="71">
        <v>2.2284122562674095E-2</v>
      </c>
      <c r="P111" s="70">
        <v>27248</v>
      </c>
      <c r="Q111" s="70">
        <v>515</v>
      </c>
      <c r="R111" s="71">
        <v>1.8900469759248386E-2</v>
      </c>
      <c r="S111" s="70">
        <v>25207</v>
      </c>
      <c r="T111" s="70">
        <v>647</v>
      </c>
      <c r="U111" s="71">
        <v>2.5667473320902925E-2</v>
      </c>
      <c r="V111" s="70">
        <v>18785</v>
      </c>
      <c r="W111" s="70">
        <v>370</v>
      </c>
      <c r="X111" s="71">
        <v>1.9696566409369176E-2</v>
      </c>
      <c r="Y111" s="70">
        <v>14391</v>
      </c>
      <c r="Z111" s="70">
        <v>228</v>
      </c>
      <c r="AA111" s="71">
        <v>1.5843235355430477E-2</v>
      </c>
      <c r="AB111" s="70">
        <v>31278</v>
      </c>
      <c r="AC111" s="70">
        <v>927</v>
      </c>
      <c r="AD111" s="71">
        <v>2.9637444849414923E-2</v>
      </c>
      <c r="AE111" s="70">
        <v>87119</v>
      </c>
      <c r="AF111" s="70">
        <v>611</v>
      </c>
      <c r="AG111" s="71">
        <v>7.0133954705632528E-3</v>
      </c>
      <c r="AH111" s="70">
        <v>16939</v>
      </c>
      <c r="AI111" s="70">
        <v>505</v>
      </c>
      <c r="AJ111" s="71">
        <v>2.9812857901883229E-2</v>
      </c>
    </row>
    <row r="112" spans="1:36" s="2" customFormat="1" ht="15" x14ac:dyDescent="0.3">
      <c r="A112" s="46" t="s">
        <v>160</v>
      </c>
      <c r="B112" s="46" t="s">
        <v>12</v>
      </c>
      <c r="C112" s="14" t="s">
        <v>321</v>
      </c>
      <c r="D112" s="70">
        <v>12967</v>
      </c>
      <c r="E112" s="70">
        <v>131</v>
      </c>
      <c r="F112" s="71">
        <v>1.0102568057376417E-2</v>
      </c>
      <c r="G112" s="70">
        <v>12883</v>
      </c>
      <c r="H112" s="70">
        <v>228</v>
      </c>
      <c r="I112" s="71">
        <v>1.7697741209345648E-2</v>
      </c>
      <c r="J112" s="70">
        <v>29770</v>
      </c>
      <c r="K112" s="70">
        <v>902</v>
      </c>
      <c r="L112" s="71">
        <v>3.0298958683238158E-2</v>
      </c>
      <c r="M112" s="70">
        <v>31856</v>
      </c>
      <c r="N112" s="70">
        <v>800</v>
      </c>
      <c r="O112" s="71">
        <v>2.5113008538422903E-2</v>
      </c>
      <c r="P112" s="70">
        <v>24479</v>
      </c>
      <c r="Q112" s="70">
        <v>775</v>
      </c>
      <c r="R112" s="71">
        <v>3.165979002410229E-2</v>
      </c>
      <c r="S112" s="70">
        <v>18252</v>
      </c>
      <c r="T112" s="70">
        <v>517</v>
      </c>
      <c r="U112" s="71">
        <v>2.8325662941047557E-2</v>
      </c>
      <c r="V112" s="70">
        <v>17290</v>
      </c>
      <c r="W112" s="70">
        <v>460</v>
      </c>
      <c r="X112" s="71">
        <v>2.6604973973395025E-2</v>
      </c>
      <c r="Y112" s="70">
        <v>14105</v>
      </c>
      <c r="Z112" s="70">
        <v>388</v>
      </c>
      <c r="AA112" s="71">
        <v>2.7507975895072669E-2</v>
      </c>
      <c r="AB112" s="70">
        <v>30017</v>
      </c>
      <c r="AC112" s="70">
        <v>912</v>
      </c>
      <c r="AD112" s="71">
        <v>3.0382783089582571E-2</v>
      </c>
      <c r="AE112" s="70">
        <v>49570</v>
      </c>
      <c r="AF112" s="70">
        <v>1655</v>
      </c>
      <c r="AG112" s="71">
        <v>3.3387129312083923E-2</v>
      </c>
      <c r="AH112" s="70">
        <v>21651</v>
      </c>
      <c r="AI112" s="70">
        <v>1234</v>
      </c>
      <c r="AJ112" s="71">
        <v>5.6995057964990069E-2</v>
      </c>
    </row>
    <row r="113" spans="1:36" s="2" customFormat="1" x14ac:dyDescent="0.3">
      <c r="A113" s="46" t="s">
        <v>154</v>
      </c>
      <c r="B113" s="46" t="s">
        <v>12</v>
      </c>
      <c r="C113" s="14" t="s">
        <v>321</v>
      </c>
      <c r="D113" s="70">
        <v>133945</v>
      </c>
      <c r="E113" s="70">
        <v>838</v>
      </c>
      <c r="F113" s="71">
        <v>6.2562992272947853E-3</v>
      </c>
      <c r="G113" s="70">
        <v>89245</v>
      </c>
      <c r="H113" s="70">
        <v>1280</v>
      </c>
      <c r="I113" s="71">
        <v>1.4342540198330438E-2</v>
      </c>
      <c r="J113" s="70">
        <v>119743</v>
      </c>
      <c r="K113" s="70">
        <v>1237</v>
      </c>
      <c r="L113" s="71">
        <v>1.0330457730305739E-2</v>
      </c>
      <c r="M113" s="70">
        <v>126126</v>
      </c>
      <c r="N113" s="70">
        <v>1909</v>
      </c>
      <c r="O113" s="71">
        <v>1.513565799280085E-2</v>
      </c>
      <c r="P113" s="70">
        <v>109694</v>
      </c>
      <c r="Q113" s="70">
        <v>2033</v>
      </c>
      <c r="R113" s="71">
        <v>1.8533374660418985E-2</v>
      </c>
      <c r="S113" s="70">
        <v>201331</v>
      </c>
      <c r="T113" s="70">
        <v>3648</v>
      </c>
      <c r="U113" s="71">
        <v>1.8119415291236819E-2</v>
      </c>
      <c r="V113" s="70">
        <v>18382</v>
      </c>
      <c r="W113" s="70">
        <v>344</v>
      </c>
      <c r="X113" s="71">
        <v>1.8713959308018713E-2</v>
      </c>
      <c r="Y113" s="70">
        <v>79508</v>
      </c>
      <c r="Z113" s="70">
        <v>1500</v>
      </c>
      <c r="AA113" s="71">
        <v>1.8866026060270664E-2</v>
      </c>
      <c r="AB113" s="70">
        <v>71526</v>
      </c>
      <c r="AC113" s="70">
        <v>1383</v>
      </c>
      <c r="AD113" s="71">
        <v>1.9335626205855213E-2</v>
      </c>
      <c r="AE113" s="70">
        <v>136981</v>
      </c>
      <c r="AF113" s="70">
        <v>1875</v>
      </c>
      <c r="AG113" s="71">
        <v>1.3688029726750425E-2</v>
      </c>
      <c r="AH113" s="70">
        <v>187915</v>
      </c>
      <c r="AI113" s="70">
        <v>4552</v>
      </c>
      <c r="AJ113" s="71">
        <v>2.4223718170449406E-2</v>
      </c>
    </row>
    <row r="114" spans="1:36" s="2" customFormat="1" ht="15" x14ac:dyDescent="0.3">
      <c r="A114" s="46" t="s">
        <v>161</v>
      </c>
      <c r="B114" s="46" t="s">
        <v>12</v>
      </c>
      <c r="C114" s="14" t="s">
        <v>321</v>
      </c>
      <c r="D114" s="70">
        <v>12194</v>
      </c>
      <c r="E114" s="70">
        <v>76</v>
      </c>
      <c r="F114" s="71">
        <v>6.2325733967525014E-3</v>
      </c>
      <c r="G114" s="70">
        <v>3003</v>
      </c>
      <c r="H114" s="70">
        <v>27</v>
      </c>
      <c r="I114" s="71">
        <v>8.9910089910089919E-3</v>
      </c>
      <c r="J114" s="70">
        <v>13613</v>
      </c>
      <c r="K114" s="70">
        <v>217</v>
      </c>
      <c r="L114" s="71">
        <v>1.594064497171821E-2</v>
      </c>
      <c r="M114" s="70">
        <v>10133</v>
      </c>
      <c r="N114" s="70">
        <v>108</v>
      </c>
      <c r="O114" s="71">
        <v>1.0658245337017666E-2</v>
      </c>
      <c r="P114" s="70">
        <v>12909</v>
      </c>
      <c r="Q114" s="70">
        <v>263</v>
      </c>
      <c r="R114" s="71">
        <v>2.0373382911147261E-2</v>
      </c>
      <c r="S114" s="70">
        <v>17478</v>
      </c>
      <c r="T114" s="70">
        <v>366</v>
      </c>
      <c r="U114" s="71">
        <v>2.0940611053896326E-2</v>
      </c>
      <c r="V114" s="70">
        <v>22503</v>
      </c>
      <c r="W114" s="70">
        <v>567</v>
      </c>
      <c r="X114" s="71">
        <v>2.5196640447940274E-2</v>
      </c>
      <c r="Y114" s="70">
        <v>14033</v>
      </c>
      <c r="Z114" s="70">
        <v>327</v>
      </c>
      <c r="AA114" s="71">
        <v>2.3302216204660442E-2</v>
      </c>
      <c r="AB114" s="70">
        <v>6584</v>
      </c>
      <c r="AC114" s="70">
        <v>173</v>
      </c>
      <c r="AD114" s="71">
        <v>2.6275820170109356E-2</v>
      </c>
      <c r="AE114" s="70">
        <v>13351</v>
      </c>
      <c r="AF114" s="70">
        <v>408</v>
      </c>
      <c r="AG114" s="71">
        <v>3.0559508651037376E-2</v>
      </c>
      <c r="AH114" s="70">
        <v>21040</v>
      </c>
      <c r="AI114" s="70">
        <v>854</v>
      </c>
      <c r="AJ114" s="71">
        <v>4.0589353612167298E-2</v>
      </c>
    </row>
    <row r="115" spans="1:36" s="2" customFormat="1" x14ac:dyDescent="0.3">
      <c r="A115" s="46" t="s">
        <v>135</v>
      </c>
      <c r="B115" s="46" t="s">
        <v>12</v>
      </c>
      <c r="C115" s="14" t="s">
        <v>321</v>
      </c>
      <c r="D115" s="70">
        <v>715</v>
      </c>
      <c r="E115" s="70">
        <v>8</v>
      </c>
      <c r="F115" s="71">
        <v>1.1188811188811189E-2</v>
      </c>
      <c r="G115" s="70">
        <v>10400</v>
      </c>
      <c r="H115" s="70">
        <v>87</v>
      </c>
      <c r="I115" s="71">
        <v>8.3653846153846148E-3</v>
      </c>
      <c r="J115" s="70">
        <v>0</v>
      </c>
      <c r="K115" s="70">
        <v>0</v>
      </c>
      <c r="L115" s="71" t="s">
        <v>297</v>
      </c>
      <c r="M115" s="70">
        <v>0</v>
      </c>
      <c r="N115" s="70">
        <v>0</v>
      </c>
      <c r="O115" s="71" t="s">
        <v>297</v>
      </c>
      <c r="P115" s="70">
        <v>0</v>
      </c>
      <c r="Q115" s="70">
        <v>0</v>
      </c>
      <c r="R115" s="71" t="s">
        <v>297</v>
      </c>
      <c r="S115" s="70">
        <v>113457</v>
      </c>
      <c r="T115" s="70">
        <v>739</v>
      </c>
      <c r="U115" s="71">
        <v>6.5134808782181799E-3</v>
      </c>
      <c r="V115" s="70">
        <v>20807</v>
      </c>
      <c r="W115" s="70">
        <v>197</v>
      </c>
      <c r="X115" s="71">
        <v>9.4679675109338203E-3</v>
      </c>
      <c r="Y115" s="70">
        <v>28334</v>
      </c>
      <c r="Z115" s="70">
        <v>365</v>
      </c>
      <c r="AA115" s="71">
        <v>1.2882049834121551E-2</v>
      </c>
      <c r="AB115" s="70">
        <v>11648</v>
      </c>
      <c r="AC115" s="70">
        <v>65</v>
      </c>
      <c r="AD115" s="71">
        <v>5.580357142857143E-3</v>
      </c>
      <c r="AE115" s="70">
        <v>23855</v>
      </c>
      <c r="AF115" s="70">
        <v>169</v>
      </c>
      <c r="AG115" s="71">
        <v>7.0844686648501359E-3</v>
      </c>
      <c r="AH115" s="70">
        <v>104</v>
      </c>
      <c r="AI115" s="70">
        <v>2</v>
      </c>
      <c r="AJ115" s="71">
        <v>1.9230769230769232E-2</v>
      </c>
    </row>
    <row r="116" spans="1:36" s="2" customFormat="1" x14ac:dyDescent="0.3">
      <c r="A116" s="46" t="s">
        <v>144</v>
      </c>
      <c r="B116" s="46" t="s">
        <v>12</v>
      </c>
      <c r="C116" s="14" t="s">
        <v>321</v>
      </c>
      <c r="D116" s="70">
        <v>806851</v>
      </c>
      <c r="E116" s="70">
        <v>2966</v>
      </c>
      <c r="F116" s="71">
        <v>3.6760194881087093E-3</v>
      </c>
      <c r="G116" s="70">
        <v>10244286</v>
      </c>
      <c r="H116" s="70">
        <v>54716</v>
      </c>
      <c r="I116" s="71">
        <v>5.3411238225875377E-3</v>
      </c>
      <c r="J116" s="70">
        <v>11688248</v>
      </c>
      <c r="K116" s="70">
        <v>51214</v>
      </c>
      <c r="L116" s="71">
        <v>4.3816660974339353E-3</v>
      </c>
      <c r="M116" s="70">
        <v>12516484</v>
      </c>
      <c r="N116" s="70">
        <v>59382</v>
      </c>
      <c r="O116" s="71">
        <v>4.744303591967201E-3</v>
      </c>
      <c r="P116" s="70">
        <v>25314043</v>
      </c>
      <c r="Q116" s="70">
        <v>101950</v>
      </c>
      <c r="R116" s="71">
        <v>4.0274088181014786E-3</v>
      </c>
      <c r="S116" s="70">
        <v>17840400</v>
      </c>
      <c r="T116" s="70">
        <v>99172</v>
      </c>
      <c r="U116" s="71">
        <v>5.5588439721082489E-3</v>
      </c>
      <c r="V116" s="70">
        <v>12688305</v>
      </c>
      <c r="W116" s="70">
        <v>80692</v>
      </c>
      <c r="X116" s="71">
        <v>6.3595570882005121E-3</v>
      </c>
      <c r="Y116" s="70">
        <v>34245094</v>
      </c>
      <c r="Z116" s="70">
        <v>134823</v>
      </c>
      <c r="AA116" s="71">
        <v>3.9370018958044036E-3</v>
      </c>
      <c r="AB116" s="70">
        <v>15236480</v>
      </c>
      <c r="AC116" s="70">
        <v>130350</v>
      </c>
      <c r="AD116" s="71">
        <v>8.5551255933128904E-3</v>
      </c>
      <c r="AE116" s="70">
        <v>35818575</v>
      </c>
      <c r="AF116" s="70">
        <v>234012</v>
      </c>
      <c r="AG116" s="71">
        <v>6.5332582326348828E-3</v>
      </c>
      <c r="AH116" s="70">
        <v>21791217</v>
      </c>
      <c r="AI116" s="70">
        <v>158626</v>
      </c>
      <c r="AJ116" s="71">
        <v>7.2793547969349304E-3</v>
      </c>
    </row>
    <row r="117" spans="1:36" s="2" customFormat="1" x14ac:dyDescent="0.3">
      <c r="A117" s="46" t="s">
        <v>144</v>
      </c>
      <c r="B117" s="46" t="s">
        <v>12</v>
      </c>
      <c r="C117" s="14" t="s">
        <v>321</v>
      </c>
      <c r="D117" s="70">
        <v>20871</v>
      </c>
      <c r="E117" s="70">
        <v>40</v>
      </c>
      <c r="F117" s="71">
        <v>1.9165349048919553E-3</v>
      </c>
      <c r="G117" s="70">
        <v>24649</v>
      </c>
      <c r="H117" s="70">
        <v>192</v>
      </c>
      <c r="I117" s="71">
        <v>7.7893626516288691E-3</v>
      </c>
      <c r="J117" s="70">
        <v>44434</v>
      </c>
      <c r="K117" s="70">
        <v>278</v>
      </c>
      <c r="L117" s="71">
        <v>6.2564702705135708E-3</v>
      </c>
      <c r="M117" s="70">
        <v>30400</v>
      </c>
      <c r="N117" s="70">
        <v>111</v>
      </c>
      <c r="O117" s="71">
        <v>3.6513157894736844E-3</v>
      </c>
      <c r="P117" s="70">
        <v>29308</v>
      </c>
      <c r="Q117" s="70">
        <v>208</v>
      </c>
      <c r="R117" s="71">
        <v>7.0970383513033987E-3</v>
      </c>
      <c r="S117" s="70">
        <v>41483</v>
      </c>
      <c r="T117" s="70">
        <v>258</v>
      </c>
      <c r="U117" s="71">
        <v>6.2194151821227976E-3</v>
      </c>
      <c r="V117" s="70">
        <v>51051</v>
      </c>
      <c r="W117" s="70">
        <v>291</v>
      </c>
      <c r="X117" s="71">
        <v>5.7001821707704063E-3</v>
      </c>
      <c r="Y117" s="70">
        <v>29848</v>
      </c>
      <c r="Z117" s="70">
        <v>185</v>
      </c>
      <c r="AA117" s="71">
        <v>6.1980702224604667E-3</v>
      </c>
      <c r="AB117" s="70">
        <v>36609</v>
      </c>
      <c r="AC117" s="70">
        <v>264</v>
      </c>
      <c r="AD117" s="71">
        <v>7.2113414734081786E-3</v>
      </c>
      <c r="AE117" s="70">
        <v>33787</v>
      </c>
      <c r="AF117" s="70">
        <v>217</v>
      </c>
      <c r="AG117" s="71">
        <v>6.4225885695681773E-3</v>
      </c>
      <c r="AH117" s="70">
        <v>99963</v>
      </c>
      <c r="AI117" s="70">
        <v>902</v>
      </c>
      <c r="AJ117" s="71">
        <v>9.0233386352950584E-3</v>
      </c>
    </row>
    <row r="118" spans="1:36" s="2" customFormat="1" x14ac:dyDescent="0.3">
      <c r="A118" s="46" t="s">
        <v>52</v>
      </c>
      <c r="B118" s="46" t="s">
        <v>12</v>
      </c>
      <c r="C118" s="14" t="s">
        <v>321</v>
      </c>
      <c r="D118" s="70">
        <v>0</v>
      </c>
      <c r="E118" s="70">
        <v>0</v>
      </c>
      <c r="F118" s="71" t="s">
        <v>297</v>
      </c>
      <c r="G118" s="70">
        <v>0</v>
      </c>
      <c r="H118" s="70">
        <v>0</v>
      </c>
      <c r="I118" s="71" t="s">
        <v>297</v>
      </c>
      <c r="J118" s="70">
        <v>0</v>
      </c>
      <c r="K118" s="70">
        <v>0</v>
      </c>
      <c r="L118" s="71" t="s">
        <v>297</v>
      </c>
      <c r="M118" s="70">
        <v>4173</v>
      </c>
      <c r="N118" s="70">
        <v>209</v>
      </c>
      <c r="O118" s="71">
        <v>5.0083872513779056E-2</v>
      </c>
      <c r="P118" s="70">
        <v>3380</v>
      </c>
      <c r="Q118" s="70">
        <v>98</v>
      </c>
      <c r="R118" s="71">
        <v>2.8994082840236687E-2</v>
      </c>
      <c r="S118" s="70">
        <v>18804</v>
      </c>
      <c r="T118" s="70">
        <v>1077</v>
      </c>
      <c r="U118" s="71">
        <v>5.7275047862156987E-2</v>
      </c>
      <c r="V118" s="70">
        <v>5233</v>
      </c>
      <c r="W118" s="70">
        <v>146</v>
      </c>
      <c r="X118" s="71">
        <v>2.7899866233518058E-2</v>
      </c>
      <c r="Y118" s="70">
        <v>7644</v>
      </c>
      <c r="Z118" s="70">
        <v>155</v>
      </c>
      <c r="AA118" s="71">
        <v>2.0277341705913134E-2</v>
      </c>
      <c r="AB118" s="70">
        <v>0</v>
      </c>
      <c r="AC118" s="70">
        <v>0</v>
      </c>
      <c r="AD118" s="71" t="s">
        <v>297</v>
      </c>
      <c r="AE118" s="70">
        <v>14313</v>
      </c>
      <c r="AF118" s="70">
        <v>999</v>
      </c>
      <c r="AG118" s="71">
        <v>6.9796688325298686E-2</v>
      </c>
      <c r="AH118" s="70">
        <v>15119</v>
      </c>
      <c r="AI118" s="70">
        <v>500</v>
      </c>
      <c r="AJ118" s="71">
        <v>3.3070970302268667E-2</v>
      </c>
    </row>
    <row r="119" spans="1:36" s="2" customFormat="1" x14ac:dyDescent="0.3">
      <c r="A119" s="46" t="s">
        <v>52</v>
      </c>
      <c r="B119" s="46" t="s">
        <v>12</v>
      </c>
      <c r="C119" s="14" t="s">
        <v>321</v>
      </c>
      <c r="D119" s="70">
        <v>0</v>
      </c>
      <c r="E119" s="70">
        <v>0</v>
      </c>
      <c r="F119" s="71" t="s">
        <v>297</v>
      </c>
      <c r="G119" s="70">
        <v>0</v>
      </c>
      <c r="H119" s="70">
        <v>0</v>
      </c>
      <c r="I119" s="71" t="s">
        <v>297</v>
      </c>
      <c r="J119" s="70">
        <v>0</v>
      </c>
      <c r="K119" s="70">
        <v>0</v>
      </c>
      <c r="L119" s="71" t="s">
        <v>297</v>
      </c>
      <c r="M119" s="70">
        <v>1696</v>
      </c>
      <c r="N119" s="70">
        <v>62</v>
      </c>
      <c r="O119" s="71">
        <v>3.6556603773584904E-2</v>
      </c>
      <c r="P119" s="70">
        <v>182</v>
      </c>
      <c r="Q119" s="70">
        <v>8</v>
      </c>
      <c r="R119" s="71">
        <v>4.3956043956043959E-2</v>
      </c>
      <c r="S119" s="70">
        <v>2327</v>
      </c>
      <c r="T119" s="70">
        <v>139</v>
      </c>
      <c r="U119" s="71">
        <v>5.9733562526858616E-2</v>
      </c>
      <c r="V119" s="70">
        <v>91</v>
      </c>
      <c r="W119" s="70">
        <v>7</v>
      </c>
      <c r="X119" s="71">
        <v>7.6923076923076927E-2</v>
      </c>
      <c r="Y119" s="70">
        <v>149</v>
      </c>
      <c r="Z119" s="70">
        <v>10</v>
      </c>
      <c r="AA119" s="71">
        <v>6.7114093959731544E-2</v>
      </c>
      <c r="AB119" s="70">
        <v>305</v>
      </c>
      <c r="AC119" s="70">
        <v>6</v>
      </c>
      <c r="AD119" s="71">
        <v>1.9672131147540985E-2</v>
      </c>
      <c r="AE119" s="70">
        <v>11934</v>
      </c>
      <c r="AF119" s="70">
        <v>71</v>
      </c>
      <c r="AG119" s="71">
        <v>5.9493883023294791E-3</v>
      </c>
      <c r="AH119" s="70">
        <v>1605</v>
      </c>
      <c r="AI119" s="70">
        <v>38</v>
      </c>
      <c r="AJ119" s="71">
        <v>2.3676012461059191E-2</v>
      </c>
    </row>
    <row r="120" spans="1:36" s="2" customFormat="1" x14ac:dyDescent="0.3">
      <c r="A120" s="46" t="s">
        <v>155</v>
      </c>
      <c r="B120" s="46" t="s">
        <v>12</v>
      </c>
      <c r="C120" s="14" t="s">
        <v>321</v>
      </c>
      <c r="D120" s="70">
        <v>30173</v>
      </c>
      <c r="E120" s="70">
        <v>577</v>
      </c>
      <c r="F120" s="71">
        <v>1.912305703774898E-2</v>
      </c>
      <c r="G120" s="70">
        <v>1243</v>
      </c>
      <c r="H120" s="70">
        <v>73</v>
      </c>
      <c r="I120" s="71">
        <v>5.8728881737731296E-2</v>
      </c>
      <c r="J120" s="70">
        <v>0</v>
      </c>
      <c r="K120" s="70">
        <v>0</v>
      </c>
      <c r="L120" s="71" t="s">
        <v>297</v>
      </c>
      <c r="M120" s="70">
        <v>2561</v>
      </c>
      <c r="N120" s="70">
        <v>172</v>
      </c>
      <c r="O120" s="71">
        <v>6.7161265130808279E-2</v>
      </c>
      <c r="P120" s="70">
        <v>5271</v>
      </c>
      <c r="Q120" s="70">
        <v>266</v>
      </c>
      <c r="R120" s="71">
        <v>5.0464807436918988E-2</v>
      </c>
      <c r="S120" s="70">
        <v>9912</v>
      </c>
      <c r="T120" s="70">
        <v>531</v>
      </c>
      <c r="U120" s="71">
        <v>5.3571428571428568E-2</v>
      </c>
      <c r="V120" s="70">
        <v>7546</v>
      </c>
      <c r="W120" s="70">
        <v>480</v>
      </c>
      <c r="X120" s="71">
        <v>6.360985952822687E-2</v>
      </c>
      <c r="Y120" s="70">
        <v>3939</v>
      </c>
      <c r="Z120" s="70">
        <v>202</v>
      </c>
      <c r="AA120" s="71">
        <v>5.128205128205128E-2</v>
      </c>
      <c r="AB120" s="70">
        <v>4186</v>
      </c>
      <c r="AC120" s="70">
        <v>206</v>
      </c>
      <c r="AD120" s="71">
        <v>4.921165790731008E-2</v>
      </c>
      <c r="AE120" s="70">
        <v>5265</v>
      </c>
      <c r="AF120" s="70">
        <v>274</v>
      </c>
      <c r="AG120" s="71">
        <v>5.2041785375118707E-2</v>
      </c>
      <c r="AH120" s="70">
        <v>6532</v>
      </c>
      <c r="AI120" s="70">
        <v>560</v>
      </c>
      <c r="AJ120" s="71">
        <v>8.5731781996325779E-2</v>
      </c>
    </row>
    <row r="121" spans="1:36" s="2" customFormat="1" x14ac:dyDescent="0.3">
      <c r="A121" s="46" t="s">
        <v>155</v>
      </c>
      <c r="B121" s="46" t="s">
        <v>12</v>
      </c>
      <c r="C121" s="14" t="s">
        <v>321</v>
      </c>
      <c r="D121" s="70">
        <v>2574</v>
      </c>
      <c r="E121" s="70">
        <v>71</v>
      </c>
      <c r="F121" s="71">
        <v>2.7583527583527584E-2</v>
      </c>
      <c r="G121" s="70">
        <v>5259</v>
      </c>
      <c r="H121" s="70">
        <v>151</v>
      </c>
      <c r="I121" s="71">
        <v>2.8712683019585471E-2</v>
      </c>
      <c r="J121" s="70">
        <v>15515</v>
      </c>
      <c r="K121" s="70">
        <v>309</v>
      </c>
      <c r="L121" s="71">
        <v>1.9916210119239445E-2</v>
      </c>
      <c r="M121" s="70">
        <v>15015</v>
      </c>
      <c r="N121" s="70">
        <v>253</v>
      </c>
      <c r="O121" s="71">
        <v>1.6849816849816849E-2</v>
      </c>
      <c r="P121" s="70">
        <v>31440</v>
      </c>
      <c r="Q121" s="70">
        <v>668</v>
      </c>
      <c r="R121" s="71">
        <v>2.1246819338422391E-2</v>
      </c>
      <c r="S121" s="70">
        <v>23595</v>
      </c>
      <c r="T121" s="70">
        <v>533</v>
      </c>
      <c r="U121" s="71">
        <v>2.2589531680440773E-2</v>
      </c>
      <c r="V121" s="70">
        <v>17862</v>
      </c>
      <c r="W121" s="70">
        <v>326</v>
      </c>
      <c r="X121" s="71">
        <v>1.8251035718284625E-2</v>
      </c>
      <c r="Y121" s="70">
        <v>27222</v>
      </c>
      <c r="Z121" s="70">
        <v>513</v>
      </c>
      <c r="AA121" s="71">
        <v>1.8845051796341196E-2</v>
      </c>
      <c r="AB121" s="70">
        <v>7098</v>
      </c>
      <c r="AC121" s="70">
        <v>213</v>
      </c>
      <c r="AD121" s="71">
        <v>3.0008453085376162E-2</v>
      </c>
      <c r="AE121" s="70">
        <v>11713</v>
      </c>
      <c r="AF121" s="70">
        <v>358</v>
      </c>
      <c r="AG121" s="71">
        <v>3.0564330231366857E-2</v>
      </c>
      <c r="AH121" s="70">
        <v>7007</v>
      </c>
      <c r="AI121" s="70">
        <v>155</v>
      </c>
      <c r="AJ121" s="71">
        <v>2.2120736406450691E-2</v>
      </c>
    </row>
    <row r="122" spans="1:36" s="2" customFormat="1" x14ac:dyDescent="0.3">
      <c r="A122" s="46" t="s">
        <v>47</v>
      </c>
      <c r="B122" s="46" t="s">
        <v>12</v>
      </c>
      <c r="C122" s="14" t="s">
        <v>321</v>
      </c>
      <c r="D122" s="70">
        <v>0</v>
      </c>
      <c r="E122" s="70">
        <v>0</v>
      </c>
      <c r="F122" s="71" t="s">
        <v>297</v>
      </c>
      <c r="G122" s="70">
        <v>0</v>
      </c>
      <c r="H122" s="70">
        <v>0</v>
      </c>
      <c r="I122" s="71" t="s">
        <v>297</v>
      </c>
      <c r="J122" s="70">
        <v>0</v>
      </c>
      <c r="K122" s="70">
        <v>0</v>
      </c>
      <c r="L122" s="71" t="s">
        <v>297</v>
      </c>
      <c r="M122" s="70">
        <v>2372</v>
      </c>
      <c r="N122" s="70">
        <v>221</v>
      </c>
      <c r="O122" s="71">
        <v>9.3170320404721757E-2</v>
      </c>
      <c r="P122" s="70">
        <v>1404</v>
      </c>
      <c r="Q122" s="70">
        <v>111</v>
      </c>
      <c r="R122" s="71">
        <v>7.9059829059829057E-2</v>
      </c>
      <c r="S122" s="70">
        <v>2983</v>
      </c>
      <c r="T122" s="70">
        <v>372</v>
      </c>
      <c r="U122" s="71">
        <v>0.12470667113643982</v>
      </c>
      <c r="V122" s="70">
        <v>2730</v>
      </c>
      <c r="W122" s="70">
        <v>310</v>
      </c>
      <c r="X122" s="71">
        <v>0.11355311355311355</v>
      </c>
      <c r="Y122" s="70">
        <v>1339</v>
      </c>
      <c r="Z122" s="70">
        <v>71</v>
      </c>
      <c r="AA122" s="71">
        <v>5.3024645257654969E-2</v>
      </c>
      <c r="AB122" s="70">
        <v>1813</v>
      </c>
      <c r="AC122" s="70">
        <v>164</v>
      </c>
      <c r="AD122" s="71">
        <v>9.0457804743519027E-2</v>
      </c>
      <c r="AE122" s="70">
        <v>88829</v>
      </c>
      <c r="AF122" s="70">
        <v>7418</v>
      </c>
      <c r="AG122" s="71">
        <v>8.3508764029765051E-2</v>
      </c>
      <c r="AH122" s="70">
        <v>77740</v>
      </c>
      <c r="AI122" s="70">
        <v>6329</v>
      </c>
      <c r="AJ122" s="71">
        <v>8.1412400308721378E-2</v>
      </c>
    </row>
    <row r="123" spans="1:36" s="2" customFormat="1" x14ac:dyDescent="0.3">
      <c r="A123" s="46" t="s">
        <v>47</v>
      </c>
      <c r="B123" s="46" t="s">
        <v>12</v>
      </c>
      <c r="C123" s="14" t="s">
        <v>321</v>
      </c>
      <c r="D123" s="70">
        <v>0</v>
      </c>
      <c r="E123" s="70">
        <v>0</v>
      </c>
      <c r="F123" s="71" t="s">
        <v>297</v>
      </c>
      <c r="G123" s="70">
        <v>1287</v>
      </c>
      <c r="H123" s="70">
        <v>120</v>
      </c>
      <c r="I123" s="71">
        <v>9.3240093240093247E-2</v>
      </c>
      <c r="J123" s="70">
        <v>0</v>
      </c>
      <c r="K123" s="70">
        <v>0</v>
      </c>
      <c r="L123" s="71" t="s">
        <v>297</v>
      </c>
      <c r="M123" s="70">
        <v>1196</v>
      </c>
      <c r="N123" s="70">
        <v>121</v>
      </c>
      <c r="O123" s="71">
        <v>0.10117056856187291</v>
      </c>
      <c r="P123" s="70">
        <v>533</v>
      </c>
      <c r="Q123" s="70">
        <v>65</v>
      </c>
      <c r="R123" s="71">
        <v>0.12195121951219512</v>
      </c>
      <c r="S123" s="70">
        <v>1040</v>
      </c>
      <c r="T123" s="70">
        <v>140</v>
      </c>
      <c r="U123" s="71">
        <v>0.13461538461538461</v>
      </c>
      <c r="V123" s="70">
        <v>2132</v>
      </c>
      <c r="W123" s="70">
        <v>189</v>
      </c>
      <c r="X123" s="71">
        <v>8.8649155722326456E-2</v>
      </c>
      <c r="Y123" s="70">
        <v>0</v>
      </c>
      <c r="Z123" s="70">
        <v>260</v>
      </c>
      <c r="AA123" s="71" t="s">
        <v>297</v>
      </c>
      <c r="AB123" s="70">
        <v>0</v>
      </c>
      <c r="AC123" s="70">
        <v>0</v>
      </c>
      <c r="AD123" s="71" t="s">
        <v>297</v>
      </c>
      <c r="AE123" s="70">
        <v>2405</v>
      </c>
      <c r="AF123" s="70">
        <v>199</v>
      </c>
      <c r="AG123" s="71">
        <v>8.2744282744282749E-2</v>
      </c>
      <c r="AH123" s="70">
        <v>6604</v>
      </c>
      <c r="AI123" s="70">
        <v>555</v>
      </c>
      <c r="AJ123" s="71">
        <v>8.4039975772259232E-2</v>
      </c>
    </row>
    <row r="124" spans="1:36" s="2" customFormat="1" x14ac:dyDescent="0.3">
      <c r="A124" s="46" t="s">
        <v>43</v>
      </c>
      <c r="B124" s="46" t="s">
        <v>12</v>
      </c>
      <c r="C124" s="14" t="s">
        <v>321</v>
      </c>
      <c r="D124" s="70">
        <v>0</v>
      </c>
      <c r="E124" s="70">
        <v>0</v>
      </c>
      <c r="F124" s="71" t="s">
        <v>297</v>
      </c>
      <c r="G124" s="70">
        <v>0</v>
      </c>
      <c r="H124" s="70">
        <v>0</v>
      </c>
      <c r="I124" s="71" t="s">
        <v>297</v>
      </c>
      <c r="J124" s="70">
        <v>0</v>
      </c>
      <c r="K124" s="70">
        <v>0</v>
      </c>
      <c r="L124" s="71" t="s">
        <v>297</v>
      </c>
      <c r="M124" s="70">
        <v>0</v>
      </c>
      <c r="N124" s="70">
        <v>0</v>
      </c>
      <c r="O124" s="71" t="s">
        <v>297</v>
      </c>
      <c r="P124" s="70">
        <v>0</v>
      </c>
      <c r="Q124" s="70">
        <v>0</v>
      </c>
      <c r="R124" s="71" t="s">
        <v>297</v>
      </c>
      <c r="S124" s="70">
        <v>1443</v>
      </c>
      <c r="T124" s="70">
        <v>69</v>
      </c>
      <c r="U124" s="71">
        <v>4.781704781704782E-2</v>
      </c>
      <c r="V124" s="70">
        <v>130</v>
      </c>
      <c r="W124" s="70">
        <v>29</v>
      </c>
      <c r="X124" s="71">
        <v>0.22307692307692309</v>
      </c>
      <c r="Y124" s="70">
        <v>240</v>
      </c>
      <c r="Z124" s="70">
        <v>53</v>
      </c>
      <c r="AA124" s="71">
        <v>0.22083333333333333</v>
      </c>
      <c r="AB124" s="70">
        <v>0</v>
      </c>
      <c r="AC124" s="70">
        <v>0</v>
      </c>
      <c r="AD124" s="71" t="s">
        <v>297</v>
      </c>
      <c r="AE124" s="70">
        <v>0</v>
      </c>
      <c r="AF124" s="70">
        <v>0</v>
      </c>
      <c r="AG124" s="71" t="s">
        <v>297</v>
      </c>
      <c r="AH124" s="70">
        <v>52</v>
      </c>
      <c r="AI124" s="70">
        <v>12</v>
      </c>
      <c r="AJ124" s="71">
        <v>0.23076923076923078</v>
      </c>
    </row>
    <row r="125" spans="1:36" s="2" customFormat="1" x14ac:dyDescent="0.3">
      <c r="A125" s="46" t="s">
        <v>43</v>
      </c>
      <c r="B125" s="46" t="s">
        <v>12</v>
      </c>
      <c r="C125" s="14" t="s">
        <v>321</v>
      </c>
      <c r="D125" s="70">
        <v>0</v>
      </c>
      <c r="E125" s="70">
        <v>0</v>
      </c>
      <c r="F125" s="71" t="s">
        <v>297</v>
      </c>
      <c r="G125" s="70">
        <v>9438</v>
      </c>
      <c r="H125" s="70">
        <v>1859</v>
      </c>
      <c r="I125" s="71">
        <v>0.19696969696969696</v>
      </c>
      <c r="J125" s="70">
        <v>12664</v>
      </c>
      <c r="K125" s="70">
        <v>1622</v>
      </c>
      <c r="L125" s="71">
        <v>0.12807959570435881</v>
      </c>
      <c r="M125" s="70">
        <v>7774</v>
      </c>
      <c r="N125" s="70">
        <v>1488</v>
      </c>
      <c r="O125" s="71">
        <v>0.19140725495240546</v>
      </c>
      <c r="P125" s="70">
        <v>9288</v>
      </c>
      <c r="Q125" s="70">
        <v>1965</v>
      </c>
      <c r="R125" s="71">
        <v>0.21156330749354005</v>
      </c>
      <c r="S125" s="70">
        <v>15457</v>
      </c>
      <c r="T125" s="70">
        <v>2267</v>
      </c>
      <c r="U125" s="71">
        <v>0.14666494145047551</v>
      </c>
      <c r="V125" s="70">
        <v>7228</v>
      </c>
      <c r="W125" s="70">
        <v>978</v>
      </c>
      <c r="X125" s="71">
        <v>0.13530713890426121</v>
      </c>
      <c r="Y125" s="70">
        <v>6604</v>
      </c>
      <c r="Z125" s="70">
        <v>775</v>
      </c>
      <c r="AA125" s="71">
        <v>0.11735311932162326</v>
      </c>
      <c r="AB125" s="70">
        <v>9639</v>
      </c>
      <c r="AC125" s="70">
        <v>625</v>
      </c>
      <c r="AD125" s="71">
        <v>6.4840751115260914E-2</v>
      </c>
      <c r="AE125" s="70">
        <v>6097</v>
      </c>
      <c r="AF125" s="70">
        <v>1337</v>
      </c>
      <c r="AG125" s="71">
        <v>0.21928817451205512</v>
      </c>
      <c r="AH125" s="70">
        <v>25499</v>
      </c>
      <c r="AI125" s="70">
        <v>860</v>
      </c>
      <c r="AJ125" s="71">
        <v>3.3726812816188868E-2</v>
      </c>
    </row>
    <row r="126" spans="1:36" s="2" customFormat="1" x14ac:dyDescent="0.3">
      <c r="A126" s="46" t="s">
        <v>43</v>
      </c>
      <c r="B126" s="46" t="s">
        <v>12</v>
      </c>
      <c r="C126" s="14" t="s">
        <v>321</v>
      </c>
      <c r="D126" s="70">
        <v>0</v>
      </c>
      <c r="E126" s="70">
        <v>0</v>
      </c>
      <c r="F126" s="71" t="s">
        <v>297</v>
      </c>
      <c r="G126" s="70">
        <v>17986</v>
      </c>
      <c r="H126" s="70">
        <v>1248</v>
      </c>
      <c r="I126" s="71">
        <v>6.9387301234293333E-2</v>
      </c>
      <c r="J126" s="70">
        <v>17309</v>
      </c>
      <c r="K126" s="70">
        <v>1069</v>
      </c>
      <c r="L126" s="71">
        <v>6.1759778150095326E-2</v>
      </c>
      <c r="M126" s="70">
        <v>17108</v>
      </c>
      <c r="N126" s="70">
        <v>1243</v>
      </c>
      <c r="O126" s="71">
        <v>7.2656067336918401E-2</v>
      </c>
      <c r="P126" s="70">
        <v>17764</v>
      </c>
      <c r="Q126" s="70">
        <v>1349</v>
      </c>
      <c r="R126" s="71">
        <v>7.5940103580274712E-2</v>
      </c>
      <c r="S126" s="70">
        <v>8755</v>
      </c>
      <c r="T126" s="70">
        <v>779</v>
      </c>
      <c r="U126" s="71">
        <v>8.8977727013135346E-2</v>
      </c>
      <c r="V126" s="70">
        <v>27566</v>
      </c>
      <c r="W126" s="70">
        <v>1413</v>
      </c>
      <c r="X126" s="71">
        <v>5.1258797068852932E-2</v>
      </c>
      <c r="Y126" s="70">
        <v>13708</v>
      </c>
      <c r="Z126" s="70">
        <v>899</v>
      </c>
      <c r="AA126" s="71">
        <v>6.5582141814998537E-2</v>
      </c>
      <c r="AB126" s="70">
        <v>14716</v>
      </c>
      <c r="AC126" s="70">
        <v>1225</v>
      </c>
      <c r="AD126" s="71">
        <v>8.3242729002446322E-2</v>
      </c>
      <c r="AE126" s="70">
        <v>13858</v>
      </c>
      <c r="AF126" s="70">
        <v>1141</v>
      </c>
      <c r="AG126" s="71">
        <v>8.2335113291961318E-2</v>
      </c>
      <c r="AH126" s="70">
        <v>35505</v>
      </c>
      <c r="AI126" s="70">
        <v>1115</v>
      </c>
      <c r="AJ126" s="71">
        <v>3.140402760174623E-2</v>
      </c>
    </row>
    <row r="127" spans="1:36" s="2" customFormat="1" x14ac:dyDescent="0.3">
      <c r="A127" s="46" t="s">
        <v>117</v>
      </c>
      <c r="B127" s="46" t="s">
        <v>12</v>
      </c>
      <c r="C127" s="14" t="s">
        <v>321</v>
      </c>
      <c r="D127" s="70">
        <v>8716</v>
      </c>
      <c r="E127" s="70">
        <v>2975</v>
      </c>
      <c r="F127" s="71">
        <v>0.34132629646626894</v>
      </c>
      <c r="G127" s="70">
        <v>18532</v>
      </c>
      <c r="H127" s="70">
        <v>8553</v>
      </c>
      <c r="I127" s="71">
        <v>0.46152600906540037</v>
      </c>
      <c r="J127" s="70">
        <v>34161</v>
      </c>
      <c r="K127" s="70">
        <v>19052</v>
      </c>
      <c r="L127" s="71">
        <v>0.55771201077251842</v>
      </c>
      <c r="M127" s="70">
        <v>71097</v>
      </c>
      <c r="N127" s="70">
        <v>21444</v>
      </c>
      <c r="O127" s="71">
        <v>0.30161610194522975</v>
      </c>
      <c r="P127" s="70">
        <v>40709</v>
      </c>
      <c r="Q127" s="70">
        <v>24119</v>
      </c>
      <c r="R127" s="71">
        <v>0.59247340882851462</v>
      </c>
      <c r="S127" s="70">
        <v>25538</v>
      </c>
      <c r="T127" s="70">
        <v>12699</v>
      </c>
      <c r="U127" s="71">
        <v>0.49725898660819173</v>
      </c>
      <c r="V127" s="70">
        <v>26553</v>
      </c>
      <c r="W127" s="70">
        <v>16368</v>
      </c>
      <c r="X127" s="71">
        <v>0.61642752231386289</v>
      </c>
      <c r="Y127" s="70">
        <v>27313</v>
      </c>
      <c r="Z127" s="70">
        <v>17282</v>
      </c>
      <c r="AA127" s="71">
        <v>0.63273898875993118</v>
      </c>
      <c r="AB127" s="70">
        <v>61035</v>
      </c>
      <c r="AC127" s="70">
        <v>39910</v>
      </c>
      <c r="AD127" s="71">
        <v>0.65388711395101173</v>
      </c>
      <c r="AE127" s="70">
        <v>30914</v>
      </c>
      <c r="AF127" s="70">
        <v>49686</v>
      </c>
      <c r="AG127" s="71">
        <v>1.6072329688814129</v>
      </c>
      <c r="AH127" s="70">
        <v>70421</v>
      </c>
      <c r="AI127" s="70">
        <v>58196</v>
      </c>
      <c r="AJ127" s="71">
        <v>0.82640121554649892</v>
      </c>
    </row>
    <row r="128" spans="1:36" s="2" customFormat="1" x14ac:dyDescent="0.3">
      <c r="A128" s="14" t="s">
        <v>117</v>
      </c>
      <c r="B128" s="46" t="s">
        <v>12</v>
      </c>
      <c r="C128" s="14" t="s">
        <v>321</v>
      </c>
      <c r="D128" s="70">
        <v>0</v>
      </c>
      <c r="E128" s="70">
        <v>0</v>
      </c>
      <c r="F128" s="71" t="s">
        <v>297</v>
      </c>
      <c r="G128" s="70">
        <v>650000</v>
      </c>
      <c r="H128" s="70">
        <v>29090</v>
      </c>
      <c r="I128" s="71">
        <v>4.4753846153846151E-2</v>
      </c>
      <c r="J128" s="70">
        <v>39000</v>
      </c>
      <c r="K128" s="70">
        <v>20609</v>
      </c>
      <c r="L128" s="71">
        <v>0.52843589743589747</v>
      </c>
      <c r="M128" s="70">
        <v>0</v>
      </c>
      <c r="N128" s="70">
        <v>0</v>
      </c>
      <c r="O128" s="71" t="s">
        <v>297</v>
      </c>
      <c r="P128" s="70">
        <v>0</v>
      </c>
      <c r="Q128" s="70">
        <v>0</v>
      </c>
      <c r="R128" s="71" t="s">
        <v>297</v>
      </c>
      <c r="S128" s="70">
        <v>0</v>
      </c>
      <c r="T128" s="70">
        <v>0</v>
      </c>
      <c r="U128" s="71" t="s">
        <v>297</v>
      </c>
      <c r="V128" s="70">
        <v>0</v>
      </c>
      <c r="W128" s="70">
        <v>0</v>
      </c>
      <c r="X128" s="71" t="s">
        <v>297</v>
      </c>
      <c r="Y128" s="70">
        <v>0</v>
      </c>
      <c r="Z128" s="70">
        <v>0</v>
      </c>
      <c r="AA128" s="71" t="s">
        <v>297</v>
      </c>
      <c r="AB128" s="70">
        <v>0</v>
      </c>
      <c r="AC128" s="70">
        <v>0</v>
      </c>
      <c r="AD128" s="71" t="s">
        <v>297</v>
      </c>
      <c r="AE128" s="70">
        <v>0</v>
      </c>
      <c r="AF128" s="70">
        <v>0</v>
      </c>
      <c r="AG128" s="71" t="s">
        <v>297</v>
      </c>
      <c r="AH128" s="70">
        <v>0</v>
      </c>
      <c r="AI128" s="70">
        <v>0</v>
      </c>
      <c r="AJ128" s="71" t="s">
        <v>297</v>
      </c>
    </row>
    <row r="129" spans="1:47" s="2" customFormat="1" x14ac:dyDescent="0.3">
      <c r="A129" s="46" t="s">
        <v>147</v>
      </c>
      <c r="B129" s="46" t="s">
        <v>12</v>
      </c>
      <c r="C129" s="14" t="s">
        <v>321</v>
      </c>
      <c r="D129" s="70">
        <v>0</v>
      </c>
      <c r="E129" s="70">
        <v>0</v>
      </c>
      <c r="F129" s="71" t="s">
        <v>297</v>
      </c>
      <c r="G129" s="70">
        <v>0</v>
      </c>
      <c r="H129" s="70">
        <v>0</v>
      </c>
      <c r="I129" s="71" t="s">
        <v>297</v>
      </c>
      <c r="J129" s="70">
        <v>0</v>
      </c>
      <c r="K129" s="70">
        <v>0</v>
      </c>
      <c r="L129" s="71" t="s">
        <v>297</v>
      </c>
      <c r="M129" s="70">
        <v>0</v>
      </c>
      <c r="N129" s="70">
        <v>0</v>
      </c>
      <c r="O129" s="71" t="s">
        <v>297</v>
      </c>
      <c r="P129" s="70">
        <v>0</v>
      </c>
      <c r="Q129" s="70">
        <v>0</v>
      </c>
      <c r="R129" s="71" t="s">
        <v>297</v>
      </c>
      <c r="S129" s="70">
        <v>0</v>
      </c>
      <c r="T129" s="70">
        <v>0</v>
      </c>
      <c r="U129" s="71" t="s">
        <v>297</v>
      </c>
      <c r="V129" s="70">
        <v>0</v>
      </c>
      <c r="W129" s="70">
        <v>0</v>
      </c>
      <c r="X129" s="71" t="s">
        <v>297</v>
      </c>
      <c r="Y129" s="70">
        <v>0</v>
      </c>
      <c r="Z129" s="70">
        <v>0</v>
      </c>
      <c r="AA129" s="71" t="s">
        <v>297</v>
      </c>
      <c r="AB129" s="70">
        <v>0</v>
      </c>
      <c r="AC129" s="70">
        <v>0</v>
      </c>
      <c r="AD129" s="71" t="s">
        <v>297</v>
      </c>
      <c r="AE129" s="70">
        <v>150397</v>
      </c>
      <c r="AF129" s="70">
        <v>235</v>
      </c>
      <c r="AG129" s="71">
        <v>1.5625311675099903E-3</v>
      </c>
      <c r="AH129" s="70">
        <v>0</v>
      </c>
      <c r="AI129" s="70">
        <v>0</v>
      </c>
      <c r="AJ129" s="71" t="s">
        <v>297</v>
      </c>
    </row>
    <row r="130" spans="1:47" s="2" customFormat="1" x14ac:dyDescent="0.3">
      <c r="A130" s="46" t="s">
        <v>147</v>
      </c>
      <c r="B130" s="46" t="s">
        <v>12</v>
      </c>
      <c r="C130" s="14" t="s">
        <v>321</v>
      </c>
      <c r="D130" s="70">
        <v>25941</v>
      </c>
      <c r="E130" s="70">
        <v>266</v>
      </c>
      <c r="F130" s="71">
        <v>1.0254038009328862E-2</v>
      </c>
      <c r="G130" s="70">
        <v>15457</v>
      </c>
      <c r="H130" s="70">
        <v>1245</v>
      </c>
      <c r="I130" s="71">
        <v>8.0546030924500231E-2</v>
      </c>
      <c r="J130" s="70">
        <v>0</v>
      </c>
      <c r="K130" s="70">
        <v>0</v>
      </c>
      <c r="L130" s="71" t="s">
        <v>297</v>
      </c>
      <c r="M130" s="70">
        <v>629881</v>
      </c>
      <c r="N130" s="70">
        <v>1941</v>
      </c>
      <c r="O130" s="71">
        <v>3.0815344485704442E-3</v>
      </c>
      <c r="P130" s="70">
        <v>427115</v>
      </c>
      <c r="Q130" s="70">
        <v>3576</v>
      </c>
      <c r="R130" s="71">
        <v>8.372452384018356E-3</v>
      </c>
      <c r="S130" s="70">
        <v>6232447</v>
      </c>
      <c r="T130" s="70">
        <v>12045</v>
      </c>
      <c r="U130" s="71">
        <v>1.932627746373134E-3</v>
      </c>
      <c r="V130" s="70">
        <v>332982</v>
      </c>
      <c r="W130" s="70">
        <v>5009</v>
      </c>
      <c r="X130" s="71">
        <v>1.5042855169348493E-2</v>
      </c>
      <c r="Y130" s="70">
        <v>0</v>
      </c>
      <c r="Z130" s="70">
        <v>28504</v>
      </c>
      <c r="AA130" s="71" t="s">
        <v>297</v>
      </c>
      <c r="AB130" s="70">
        <v>514201</v>
      </c>
      <c r="AC130" s="70">
        <v>5914</v>
      </c>
      <c r="AD130" s="71">
        <v>1.1501338970558207E-2</v>
      </c>
      <c r="AE130" s="70">
        <v>794183</v>
      </c>
      <c r="AF130" s="70">
        <v>7962</v>
      </c>
      <c r="AG130" s="71">
        <v>1.0025397169166301E-2</v>
      </c>
      <c r="AH130" s="70">
        <v>160004</v>
      </c>
      <c r="AI130" s="70">
        <v>2331</v>
      </c>
      <c r="AJ130" s="71">
        <v>1.4568385790355241E-2</v>
      </c>
    </row>
    <row r="131" spans="1:47" s="2" customFormat="1" x14ac:dyDescent="0.3">
      <c r="A131" s="46" t="s">
        <v>147</v>
      </c>
      <c r="B131" s="46" t="s">
        <v>12</v>
      </c>
      <c r="C131" s="14" t="s">
        <v>321</v>
      </c>
      <c r="D131" s="70">
        <v>0</v>
      </c>
      <c r="E131" s="70">
        <v>0</v>
      </c>
      <c r="F131" s="71" t="s">
        <v>297</v>
      </c>
      <c r="G131" s="70">
        <v>0</v>
      </c>
      <c r="H131" s="70">
        <v>0</v>
      </c>
      <c r="I131" s="71" t="s">
        <v>297</v>
      </c>
      <c r="J131" s="70">
        <v>0</v>
      </c>
      <c r="K131" s="70">
        <v>0</v>
      </c>
      <c r="L131" s="71" t="s">
        <v>297</v>
      </c>
      <c r="M131" s="70">
        <v>0</v>
      </c>
      <c r="N131" s="70">
        <v>0</v>
      </c>
      <c r="O131" s="71" t="s">
        <v>297</v>
      </c>
      <c r="P131" s="70">
        <v>0</v>
      </c>
      <c r="Q131" s="70">
        <v>0</v>
      </c>
      <c r="R131" s="71" t="s">
        <v>297</v>
      </c>
      <c r="S131" s="70">
        <v>0</v>
      </c>
      <c r="T131" s="70">
        <v>0</v>
      </c>
      <c r="U131" s="71" t="s">
        <v>297</v>
      </c>
      <c r="V131" s="70">
        <v>0</v>
      </c>
      <c r="W131" s="70">
        <v>0</v>
      </c>
      <c r="X131" s="71" t="s">
        <v>297</v>
      </c>
      <c r="Y131" s="70">
        <v>0</v>
      </c>
      <c r="Z131" s="70">
        <v>0</v>
      </c>
      <c r="AA131" s="71" t="s">
        <v>297</v>
      </c>
      <c r="AB131" s="70">
        <v>0</v>
      </c>
      <c r="AC131" s="70">
        <v>0</v>
      </c>
      <c r="AD131" s="71" t="s">
        <v>297</v>
      </c>
      <c r="AE131" s="70">
        <v>22035</v>
      </c>
      <c r="AF131" s="70">
        <v>319</v>
      </c>
      <c r="AG131" s="71">
        <v>1.4476968459269345E-2</v>
      </c>
      <c r="AH131" s="70">
        <v>10237</v>
      </c>
      <c r="AI131" s="70">
        <v>15</v>
      </c>
      <c r="AJ131" s="71">
        <v>1.4652730292077757E-3</v>
      </c>
    </row>
    <row r="132" spans="1:47" s="2" customFormat="1" x14ac:dyDescent="0.3">
      <c r="A132" s="46" t="s">
        <v>73</v>
      </c>
      <c r="B132" s="46" t="s">
        <v>12</v>
      </c>
      <c r="C132" s="14" t="s">
        <v>321</v>
      </c>
      <c r="D132" s="70">
        <v>85592</v>
      </c>
      <c r="E132" s="70">
        <v>12833</v>
      </c>
      <c r="F132" s="71">
        <v>0.14993223665763156</v>
      </c>
      <c r="G132" s="70">
        <v>45065</v>
      </c>
      <c r="H132" s="70">
        <v>6134</v>
      </c>
      <c r="I132" s="71">
        <v>0.13611450127593477</v>
      </c>
      <c r="J132" s="70">
        <v>29412</v>
      </c>
      <c r="K132" s="70">
        <v>2093</v>
      </c>
      <c r="L132" s="71">
        <v>7.1161430708554338E-2</v>
      </c>
      <c r="M132" s="70">
        <v>28353</v>
      </c>
      <c r="N132" s="70">
        <v>6343</v>
      </c>
      <c r="O132" s="71">
        <v>0.22371530349522095</v>
      </c>
      <c r="P132" s="70">
        <v>143</v>
      </c>
      <c r="Q132" s="70">
        <v>69</v>
      </c>
      <c r="R132" s="71">
        <v>0.4825174825174825</v>
      </c>
      <c r="S132" s="70">
        <v>253</v>
      </c>
      <c r="T132" s="70">
        <v>200</v>
      </c>
      <c r="U132" s="71">
        <v>0.79051383399209485</v>
      </c>
      <c r="V132" s="70">
        <v>11557</v>
      </c>
      <c r="W132" s="70">
        <v>3538</v>
      </c>
      <c r="X132" s="71">
        <v>0.30613481007181792</v>
      </c>
      <c r="Y132" s="70">
        <v>5934</v>
      </c>
      <c r="Z132" s="70">
        <v>1914</v>
      </c>
      <c r="AA132" s="71">
        <v>0.32254802831142571</v>
      </c>
      <c r="AB132" s="70">
        <v>4121</v>
      </c>
      <c r="AC132" s="70">
        <v>1708</v>
      </c>
      <c r="AD132" s="71">
        <v>0.41446250909973309</v>
      </c>
      <c r="AE132" s="70">
        <v>27196</v>
      </c>
      <c r="AF132" s="70">
        <v>8402</v>
      </c>
      <c r="AG132" s="71">
        <v>0.30894249154287395</v>
      </c>
      <c r="AH132" s="70">
        <v>46876</v>
      </c>
      <c r="AI132" s="70">
        <v>18094</v>
      </c>
      <c r="AJ132" s="71">
        <v>0.38599709872856047</v>
      </c>
    </row>
    <row r="133" spans="1:47" s="2" customFormat="1" ht="15" customHeight="1" x14ac:dyDescent="0.3">
      <c r="A133" s="46" t="s">
        <v>73</v>
      </c>
      <c r="B133" s="46" t="s">
        <v>12</v>
      </c>
      <c r="C133" s="14" t="s">
        <v>321</v>
      </c>
      <c r="D133" s="70">
        <v>0</v>
      </c>
      <c r="E133" s="70">
        <v>0</v>
      </c>
      <c r="F133" s="71" t="s">
        <v>297</v>
      </c>
      <c r="G133" s="70">
        <v>0</v>
      </c>
      <c r="H133" s="70">
        <v>0</v>
      </c>
      <c r="I133" s="71" t="s">
        <v>297</v>
      </c>
      <c r="J133" s="70">
        <v>0</v>
      </c>
      <c r="K133" s="70">
        <v>0</v>
      </c>
      <c r="L133" s="71" t="s">
        <v>297</v>
      </c>
      <c r="M133" s="70">
        <v>117</v>
      </c>
      <c r="N133" s="70">
        <v>28</v>
      </c>
      <c r="O133" s="71">
        <v>0.23931623931623933</v>
      </c>
      <c r="P133" s="70">
        <v>0</v>
      </c>
      <c r="Q133" s="70">
        <v>0</v>
      </c>
      <c r="R133" s="71" t="s">
        <v>297</v>
      </c>
      <c r="S133" s="70">
        <v>0</v>
      </c>
      <c r="T133" s="70">
        <v>0</v>
      </c>
      <c r="U133" s="71" t="s">
        <v>297</v>
      </c>
      <c r="V133" s="70">
        <v>0</v>
      </c>
      <c r="W133" s="70">
        <v>0</v>
      </c>
      <c r="X133" s="71" t="s">
        <v>297</v>
      </c>
      <c r="Y133" s="70">
        <v>0</v>
      </c>
      <c r="Z133" s="70">
        <v>0</v>
      </c>
      <c r="AA133" s="71" t="s">
        <v>297</v>
      </c>
      <c r="AB133" s="70">
        <v>0</v>
      </c>
      <c r="AC133" s="70">
        <v>0</v>
      </c>
      <c r="AD133" s="71" t="s">
        <v>297</v>
      </c>
      <c r="AE133" s="70">
        <v>0</v>
      </c>
      <c r="AF133" s="70">
        <v>0</v>
      </c>
      <c r="AG133" s="71" t="s">
        <v>297</v>
      </c>
      <c r="AH133" s="70">
        <v>0</v>
      </c>
      <c r="AI133" s="70">
        <v>0</v>
      </c>
      <c r="AJ133" s="71" t="s">
        <v>297</v>
      </c>
    </row>
    <row r="134" spans="1:47" s="2" customFormat="1" x14ac:dyDescent="0.3">
      <c r="A134" s="46" t="s">
        <v>342</v>
      </c>
      <c r="B134" s="46" t="s">
        <v>12</v>
      </c>
      <c r="C134" s="14" t="s">
        <v>321</v>
      </c>
      <c r="D134" s="70">
        <v>10387</v>
      </c>
      <c r="E134" s="70">
        <v>7336</v>
      </c>
      <c r="F134" s="71">
        <v>0.70626744969673627</v>
      </c>
      <c r="G134" s="70">
        <v>0</v>
      </c>
      <c r="H134" s="70">
        <v>0</v>
      </c>
      <c r="I134" s="71" t="s">
        <v>297</v>
      </c>
      <c r="J134" s="70">
        <v>0</v>
      </c>
      <c r="K134" s="70">
        <v>0</v>
      </c>
      <c r="L134" s="71" t="s">
        <v>297</v>
      </c>
      <c r="M134" s="70">
        <v>0</v>
      </c>
      <c r="N134" s="70">
        <v>0</v>
      </c>
      <c r="O134" s="71" t="s">
        <v>297</v>
      </c>
      <c r="P134" s="70">
        <v>0</v>
      </c>
      <c r="Q134" s="70">
        <v>0</v>
      </c>
      <c r="R134" s="71" t="s">
        <v>297</v>
      </c>
      <c r="S134" s="70">
        <v>0</v>
      </c>
      <c r="T134" s="70">
        <v>0</v>
      </c>
      <c r="U134" s="71" t="s">
        <v>297</v>
      </c>
      <c r="V134" s="70">
        <v>0</v>
      </c>
      <c r="W134" s="70">
        <v>0</v>
      </c>
      <c r="X134" s="71" t="s">
        <v>297</v>
      </c>
      <c r="Y134" s="70">
        <v>0</v>
      </c>
      <c r="Z134" s="70">
        <v>0</v>
      </c>
      <c r="AA134" s="71" t="s">
        <v>297</v>
      </c>
      <c r="AB134" s="70">
        <v>0</v>
      </c>
      <c r="AC134" s="70">
        <v>0</v>
      </c>
      <c r="AD134" s="71" t="s">
        <v>297</v>
      </c>
      <c r="AE134" s="70">
        <v>0</v>
      </c>
      <c r="AF134" s="70">
        <v>0</v>
      </c>
      <c r="AG134" s="71" t="s">
        <v>297</v>
      </c>
      <c r="AH134" s="70">
        <v>0</v>
      </c>
      <c r="AI134" s="70">
        <v>0</v>
      </c>
      <c r="AJ134" s="71" t="s">
        <v>297</v>
      </c>
    </row>
    <row r="135" spans="1:47" s="2" customFormat="1" x14ac:dyDescent="0.3">
      <c r="A135" s="46" t="s">
        <v>342</v>
      </c>
      <c r="B135" s="46" t="s">
        <v>12</v>
      </c>
      <c r="C135" s="14" t="s">
        <v>321</v>
      </c>
      <c r="D135" s="70">
        <v>33728</v>
      </c>
      <c r="E135" s="70">
        <v>11255</v>
      </c>
      <c r="F135" s="71">
        <v>0.3336990037950664</v>
      </c>
      <c r="G135" s="70">
        <v>0</v>
      </c>
      <c r="H135" s="70">
        <v>0</v>
      </c>
      <c r="I135" s="71" t="s">
        <v>297</v>
      </c>
      <c r="J135" s="70">
        <v>0</v>
      </c>
      <c r="K135" s="70">
        <v>0</v>
      </c>
      <c r="L135" s="71" t="s">
        <v>297</v>
      </c>
      <c r="M135" s="70">
        <v>0</v>
      </c>
      <c r="N135" s="70">
        <v>0</v>
      </c>
      <c r="O135" s="71" t="s">
        <v>297</v>
      </c>
      <c r="P135" s="70">
        <v>0</v>
      </c>
      <c r="Q135" s="70">
        <v>0</v>
      </c>
      <c r="R135" s="71" t="s">
        <v>297</v>
      </c>
      <c r="S135" s="70">
        <v>0</v>
      </c>
      <c r="T135" s="70">
        <v>0</v>
      </c>
      <c r="U135" s="71" t="s">
        <v>297</v>
      </c>
      <c r="V135" s="70">
        <v>0</v>
      </c>
      <c r="W135" s="70">
        <v>0</v>
      </c>
      <c r="X135" s="71" t="s">
        <v>297</v>
      </c>
      <c r="Y135" s="70">
        <v>0</v>
      </c>
      <c r="Z135" s="70">
        <v>0</v>
      </c>
      <c r="AA135" s="71" t="s">
        <v>297</v>
      </c>
      <c r="AB135" s="70">
        <v>0</v>
      </c>
      <c r="AC135" s="70">
        <v>0</v>
      </c>
      <c r="AD135" s="71" t="s">
        <v>297</v>
      </c>
      <c r="AE135" s="70">
        <v>0</v>
      </c>
      <c r="AF135" s="70">
        <v>0</v>
      </c>
      <c r="AG135" s="71" t="s">
        <v>297</v>
      </c>
      <c r="AH135" s="70">
        <v>0</v>
      </c>
      <c r="AI135" s="70">
        <v>0</v>
      </c>
      <c r="AJ135" s="71" t="s">
        <v>297</v>
      </c>
    </row>
    <row r="136" spans="1:47" s="2" customFormat="1" ht="15" customHeight="1" x14ac:dyDescent="0.3">
      <c r="A136" s="46" t="s">
        <v>49</v>
      </c>
      <c r="B136" s="46" t="s">
        <v>12</v>
      </c>
      <c r="C136" s="14" t="s">
        <v>321</v>
      </c>
      <c r="D136" s="70">
        <v>0</v>
      </c>
      <c r="E136" s="70">
        <v>0</v>
      </c>
      <c r="F136" s="71" t="s">
        <v>297</v>
      </c>
      <c r="G136" s="70">
        <v>312</v>
      </c>
      <c r="H136" s="70">
        <v>218</v>
      </c>
      <c r="I136" s="71">
        <v>0.69871794871794868</v>
      </c>
      <c r="J136" s="70">
        <v>0</v>
      </c>
      <c r="K136" s="70">
        <v>0</v>
      </c>
      <c r="L136" s="71" t="s">
        <v>297</v>
      </c>
      <c r="M136" s="70">
        <v>0</v>
      </c>
      <c r="N136" s="70">
        <v>0</v>
      </c>
      <c r="O136" s="71" t="s">
        <v>297</v>
      </c>
      <c r="P136" s="70">
        <v>0</v>
      </c>
      <c r="Q136" s="70">
        <v>0</v>
      </c>
      <c r="R136" s="71" t="s">
        <v>297</v>
      </c>
      <c r="S136" s="70">
        <v>0</v>
      </c>
      <c r="T136" s="70">
        <v>0</v>
      </c>
      <c r="U136" s="71" t="s">
        <v>297</v>
      </c>
      <c r="V136" s="70">
        <v>0</v>
      </c>
      <c r="W136" s="70">
        <v>0</v>
      </c>
      <c r="X136" s="71" t="s">
        <v>297</v>
      </c>
      <c r="Y136" s="70">
        <v>0</v>
      </c>
      <c r="Z136" s="70">
        <v>0</v>
      </c>
      <c r="AA136" s="71" t="s">
        <v>297</v>
      </c>
      <c r="AB136" s="70">
        <v>0</v>
      </c>
      <c r="AC136" s="70">
        <v>0</v>
      </c>
      <c r="AD136" s="71" t="s">
        <v>297</v>
      </c>
      <c r="AE136" s="70">
        <v>0</v>
      </c>
      <c r="AF136" s="70">
        <v>0</v>
      </c>
      <c r="AG136" s="71" t="s">
        <v>297</v>
      </c>
      <c r="AH136" s="70">
        <v>0</v>
      </c>
      <c r="AI136" s="70">
        <v>0</v>
      </c>
      <c r="AJ136" s="71" t="s">
        <v>297</v>
      </c>
    </row>
    <row r="137" spans="1:47" s="2" customFormat="1" x14ac:dyDescent="0.3">
      <c r="A137" s="46" t="s">
        <v>49</v>
      </c>
      <c r="B137" s="46" t="s">
        <v>12</v>
      </c>
      <c r="C137" s="14" t="s">
        <v>321</v>
      </c>
      <c r="D137" s="70">
        <v>8976</v>
      </c>
      <c r="E137" s="70">
        <v>278</v>
      </c>
      <c r="F137" s="71">
        <v>3.0971479500891266E-2</v>
      </c>
      <c r="G137" s="70">
        <v>72326</v>
      </c>
      <c r="H137" s="70">
        <v>5074</v>
      </c>
      <c r="I137" s="71">
        <v>7.0154577883472055E-2</v>
      </c>
      <c r="J137" s="70">
        <v>26619</v>
      </c>
      <c r="K137" s="70">
        <v>1302</v>
      </c>
      <c r="L137" s="71">
        <v>4.8912430970359515E-2</v>
      </c>
      <c r="M137" s="70">
        <v>46046</v>
      </c>
      <c r="N137" s="70">
        <v>3904</v>
      </c>
      <c r="O137" s="71">
        <v>8.4784780436954352E-2</v>
      </c>
      <c r="P137" s="70">
        <v>26845</v>
      </c>
      <c r="Q137" s="70">
        <v>3071</v>
      </c>
      <c r="R137" s="71">
        <v>0.11439746693983982</v>
      </c>
      <c r="S137" s="70">
        <v>71701</v>
      </c>
      <c r="T137" s="70">
        <v>5357</v>
      </c>
      <c r="U137" s="71">
        <v>7.4713044448473528E-2</v>
      </c>
      <c r="V137" s="70">
        <v>10121</v>
      </c>
      <c r="W137" s="70">
        <v>1597</v>
      </c>
      <c r="X137" s="71">
        <v>0.15779073214109277</v>
      </c>
      <c r="Y137" s="70">
        <v>45896</v>
      </c>
      <c r="Z137" s="70">
        <v>2727</v>
      </c>
      <c r="AA137" s="71">
        <v>5.9416942652954503E-2</v>
      </c>
      <c r="AB137" s="70">
        <v>12103</v>
      </c>
      <c r="AC137" s="70">
        <v>2300</v>
      </c>
      <c r="AD137" s="71">
        <v>0.19003552838139304</v>
      </c>
      <c r="AE137" s="70">
        <v>1124</v>
      </c>
      <c r="AF137" s="70">
        <v>162</v>
      </c>
      <c r="AG137" s="71">
        <v>0.14412811387900357</v>
      </c>
      <c r="AH137" s="70">
        <v>162</v>
      </c>
      <c r="AI137" s="70">
        <v>55</v>
      </c>
      <c r="AJ137" s="71">
        <v>0.33950617283950618</v>
      </c>
    </row>
    <row r="138" spans="1:47" s="2" customFormat="1" ht="15" customHeight="1" x14ac:dyDescent="0.3">
      <c r="A138" s="46" t="s">
        <v>49</v>
      </c>
      <c r="B138" s="46" t="s">
        <v>12</v>
      </c>
      <c r="C138" s="14" t="s">
        <v>321</v>
      </c>
      <c r="D138" s="70">
        <v>370</v>
      </c>
      <c r="E138" s="70">
        <v>96</v>
      </c>
      <c r="F138" s="71">
        <v>0.25945945945945947</v>
      </c>
      <c r="G138" s="70">
        <v>2977</v>
      </c>
      <c r="H138" s="70">
        <v>1580</v>
      </c>
      <c r="I138" s="71">
        <v>0.53073563990594563</v>
      </c>
      <c r="J138" s="70">
        <v>1781</v>
      </c>
      <c r="K138" s="70">
        <v>905</v>
      </c>
      <c r="L138" s="71">
        <v>0.50814149354295335</v>
      </c>
      <c r="M138" s="70">
        <v>123</v>
      </c>
      <c r="N138" s="70">
        <v>317</v>
      </c>
      <c r="O138" s="71">
        <v>2.5772357723577235</v>
      </c>
      <c r="P138" s="70">
        <v>6</v>
      </c>
      <c r="Q138" s="70">
        <v>2</v>
      </c>
      <c r="R138" s="71">
        <v>0.33333333333333331</v>
      </c>
      <c r="S138" s="70">
        <v>39</v>
      </c>
      <c r="T138" s="70">
        <v>11</v>
      </c>
      <c r="U138" s="71">
        <v>0.28205128205128205</v>
      </c>
      <c r="V138" s="70">
        <v>748</v>
      </c>
      <c r="W138" s="70">
        <v>295</v>
      </c>
      <c r="X138" s="71">
        <v>0.39438502673796794</v>
      </c>
      <c r="Y138" s="70">
        <v>71</v>
      </c>
      <c r="Z138" s="70">
        <v>30</v>
      </c>
      <c r="AA138" s="71">
        <v>0.42253521126760563</v>
      </c>
      <c r="AB138" s="70">
        <v>1098</v>
      </c>
      <c r="AC138" s="70">
        <v>846</v>
      </c>
      <c r="AD138" s="71">
        <v>0.77049180327868849</v>
      </c>
      <c r="AE138" s="70">
        <v>1430</v>
      </c>
      <c r="AF138" s="70">
        <v>1259</v>
      </c>
      <c r="AG138" s="71">
        <v>0.88041958041958046</v>
      </c>
      <c r="AH138" s="70">
        <v>4849</v>
      </c>
      <c r="AI138" s="70">
        <v>1864</v>
      </c>
      <c r="AJ138" s="71">
        <v>0.38440915652711899</v>
      </c>
    </row>
    <row r="139" spans="1:47" s="2" customFormat="1" x14ac:dyDescent="0.3">
      <c r="A139" s="14" t="s">
        <v>49</v>
      </c>
      <c r="B139" s="46" t="s">
        <v>12</v>
      </c>
      <c r="C139" s="14" t="s">
        <v>321</v>
      </c>
      <c r="D139" s="70">
        <v>0</v>
      </c>
      <c r="E139" s="70">
        <v>0</v>
      </c>
      <c r="F139" s="71" t="s">
        <v>297</v>
      </c>
      <c r="G139" s="70">
        <v>975</v>
      </c>
      <c r="H139" s="70">
        <v>350</v>
      </c>
      <c r="I139" s="71">
        <v>0.35897435897435898</v>
      </c>
      <c r="J139" s="70">
        <v>0</v>
      </c>
      <c r="K139" s="70">
        <v>0</v>
      </c>
      <c r="L139" s="71" t="s">
        <v>297</v>
      </c>
      <c r="M139" s="70">
        <v>0</v>
      </c>
      <c r="N139" s="70">
        <v>0</v>
      </c>
      <c r="O139" s="71" t="s">
        <v>297</v>
      </c>
      <c r="P139" s="70">
        <v>0</v>
      </c>
      <c r="Q139" s="70">
        <v>0</v>
      </c>
      <c r="R139" s="71" t="s">
        <v>297</v>
      </c>
      <c r="S139" s="70">
        <v>0</v>
      </c>
      <c r="T139" s="70">
        <v>0</v>
      </c>
      <c r="U139" s="71" t="s">
        <v>297</v>
      </c>
      <c r="V139" s="70">
        <v>0</v>
      </c>
      <c r="W139" s="70">
        <v>0</v>
      </c>
      <c r="X139" s="71" t="s">
        <v>297</v>
      </c>
      <c r="Y139" s="70">
        <v>0</v>
      </c>
      <c r="Z139" s="70">
        <v>0</v>
      </c>
      <c r="AA139" s="71" t="s">
        <v>297</v>
      </c>
      <c r="AB139" s="70">
        <v>0</v>
      </c>
      <c r="AC139" s="70">
        <v>0</v>
      </c>
      <c r="AD139" s="71" t="s">
        <v>297</v>
      </c>
      <c r="AE139" s="70">
        <v>0</v>
      </c>
      <c r="AF139" s="70">
        <v>0</v>
      </c>
      <c r="AG139" s="71" t="s">
        <v>297</v>
      </c>
      <c r="AH139" s="70">
        <v>0</v>
      </c>
      <c r="AI139" s="70">
        <v>0</v>
      </c>
      <c r="AJ139" s="71" t="s">
        <v>297</v>
      </c>
      <c r="AN139" s="29"/>
      <c r="AO139" s="29"/>
      <c r="AP139" s="29"/>
      <c r="AQ139" s="29"/>
      <c r="AR139" s="29"/>
      <c r="AS139" s="29"/>
      <c r="AT139" s="29"/>
      <c r="AU139" s="29"/>
    </row>
    <row r="140" spans="1:47" s="2" customFormat="1" x14ac:dyDescent="0.3">
      <c r="A140" s="46" t="s">
        <v>42</v>
      </c>
      <c r="B140" s="46" t="s">
        <v>12</v>
      </c>
      <c r="C140" s="14" t="s">
        <v>321</v>
      </c>
      <c r="D140" s="70">
        <v>0</v>
      </c>
      <c r="E140" s="70">
        <v>0</v>
      </c>
      <c r="F140" s="71" t="s">
        <v>297</v>
      </c>
      <c r="G140" s="70">
        <v>7598</v>
      </c>
      <c r="H140" s="70">
        <v>3658</v>
      </c>
      <c r="I140" s="71">
        <v>0.48144248486443803</v>
      </c>
      <c r="J140" s="70">
        <v>4376</v>
      </c>
      <c r="K140" s="70">
        <v>3253</v>
      </c>
      <c r="L140" s="71">
        <v>0.74337294332723947</v>
      </c>
      <c r="M140" s="70">
        <v>15320</v>
      </c>
      <c r="N140" s="70">
        <v>9878</v>
      </c>
      <c r="O140" s="71">
        <v>0.64477806788511749</v>
      </c>
      <c r="P140" s="70">
        <v>0</v>
      </c>
      <c r="Q140" s="70">
        <v>0</v>
      </c>
      <c r="R140" s="71" t="s">
        <v>297</v>
      </c>
      <c r="S140" s="70">
        <v>14332</v>
      </c>
      <c r="T140" s="70">
        <v>15412</v>
      </c>
      <c r="U140" s="71">
        <v>1.07535584705554</v>
      </c>
      <c r="V140" s="70">
        <v>10322</v>
      </c>
      <c r="W140" s="70">
        <v>6869</v>
      </c>
      <c r="X140" s="71">
        <v>0.66547180778918813</v>
      </c>
      <c r="Y140" s="70">
        <v>19409</v>
      </c>
      <c r="Z140" s="70">
        <v>19293</v>
      </c>
      <c r="AA140" s="71">
        <v>0.99402339121026329</v>
      </c>
      <c r="AB140" s="70">
        <v>12486</v>
      </c>
      <c r="AC140" s="70">
        <v>1018</v>
      </c>
      <c r="AD140" s="71">
        <v>8.1531315072881624E-2</v>
      </c>
      <c r="AE140" s="70">
        <v>5369</v>
      </c>
      <c r="AF140" s="70">
        <v>5877</v>
      </c>
      <c r="AG140" s="71">
        <v>1.0946172471596201</v>
      </c>
      <c r="AH140" s="70">
        <v>25259</v>
      </c>
      <c r="AI140" s="70">
        <v>10363</v>
      </c>
      <c r="AJ140" s="71">
        <v>0.41026960687279779</v>
      </c>
    </row>
    <row r="141" spans="1:47" s="2" customFormat="1" x14ac:dyDescent="0.3">
      <c r="A141" s="46" t="s">
        <v>42</v>
      </c>
      <c r="B141" s="46" t="s">
        <v>12</v>
      </c>
      <c r="C141" s="14" t="s">
        <v>321</v>
      </c>
      <c r="D141" s="70">
        <v>0</v>
      </c>
      <c r="E141" s="70">
        <v>0</v>
      </c>
      <c r="F141" s="71" t="s">
        <v>297</v>
      </c>
      <c r="G141" s="70">
        <v>460764</v>
      </c>
      <c r="H141" s="70">
        <v>28030</v>
      </c>
      <c r="I141" s="71">
        <v>6.0833745691937738E-2</v>
      </c>
      <c r="J141" s="70">
        <v>68753</v>
      </c>
      <c r="K141" s="70">
        <v>28864</v>
      </c>
      <c r="L141" s="71">
        <v>0.41982168050848689</v>
      </c>
      <c r="M141" s="70">
        <v>60383</v>
      </c>
      <c r="N141" s="70">
        <v>28975</v>
      </c>
      <c r="O141" s="71">
        <v>0.47985360117913983</v>
      </c>
      <c r="P141" s="70">
        <v>42081</v>
      </c>
      <c r="Q141" s="70">
        <v>32269</v>
      </c>
      <c r="R141" s="71">
        <v>0.76683063615408376</v>
      </c>
      <c r="S141" s="70">
        <v>46520</v>
      </c>
      <c r="T141" s="70">
        <v>37809</v>
      </c>
      <c r="U141" s="71">
        <v>0.8127472055030095</v>
      </c>
      <c r="V141" s="70">
        <v>37381</v>
      </c>
      <c r="W141" s="70">
        <v>28755</v>
      </c>
      <c r="X141" s="71">
        <v>0.76924105829164546</v>
      </c>
      <c r="Y141" s="70">
        <v>36770</v>
      </c>
      <c r="Z141" s="70">
        <v>27215</v>
      </c>
      <c r="AA141" s="71">
        <v>0.74014141963557245</v>
      </c>
      <c r="AB141" s="70">
        <v>35641</v>
      </c>
      <c r="AC141" s="70">
        <v>27836</v>
      </c>
      <c r="AD141" s="71">
        <v>0.78101063382059988</v>
      </c>
      <c r="AE141" s="70">
        <v>28821</v>
      </c>
      <c r="AF141" s="70">
        <v>28866</v>
      </c>
      <c r="AG141" s="71">
        <v>1.0015613615072343</v>
      </c>
      <c r="AH141" s="70">
        <v>46663</v>
      </c>
      <c r="AI141" s="70">
        <v>37253</v>
      </c>
      <c r="AJ141" s="71">
        <v>0.79834129824486211</v>
      </c>
    </row>
    <row r="142" spans="1:47" s="2" customFormat="1" x14ac:dyDescent="0.3">
      <c r="A142" s="46" t="s">
        <v>42</v>
      </c>
      <c r="B142" s="46" t="s">
        <v>12</v>
      </c>
      <c r="C142" s="14" t="s">
        <v>321</v>
      </c>
      <c r="D142" s="70">
        <v>0</v>
      </c>
      <c r="E142" s="70">
        <v>0</v>
      </c>
      <c r="F142" s="71" t="s">
        <v>297</v>
      </c>
      <c r="G142" s="70">
        <v>9065</v>
      </c>
      <c r="H142" s="70">
        <v>4637</v>
      </c>
      <c r="I142" s="71">
        <v>0.51152785438499726</v>
      </c>
      <c r="J142" s="70">
        <v>10808</v>
      </c>
      <c r="K142" s="70">
        <v>5633</v>
      </c>
      <c r="L142" s="71">
        <v>0.52118800888230943</v>
      </c>
      <c r="M142" s="70">
        <v>7747</v>
      </c>
      <c r="N142" s="70">
        <v>5062</v>
      </c>
      <c r="O142" s="71">
        <v>0.65341422486123657</v>
      </c>
      <c r="P142" s="70">
        <v>9756</v>
      </c>
      <c r="Q142" s="70">
        <v>5900</v>
      </c>
      <c r="R142" s="71">
        <v>0.60475604756047563</v>
      </c>
      <c r="S142" s="70">
        <v>7072</v>
      </c>
      <c r="T142" s="70">
        <v>5749</v>
      </c>
      <c r="U142" s="71">
        <v>0.81292420814479638</v>
      </c>
      <c r="V142" s="70">
        <v>9899</v>
      </c>
      <c r="W142" s="70">
        <v>6623</v>
      </c>
      <c r="X142" s="71">
        <v>0.66905748055359127</v>
      </c>
      <c r="Y142" s="70">
        <v>8866</v>
      </c>
      <c r="Z142" s="70">
        <v>6965</v>
      </c>
      <c r="AA142" s="71">
        <v>0.78558538235957587</v>
      </c>
      <c r="AB142" s="70">
        <v>7852</v>
      </c>
      <c r="AC142" s="70">
        <v>8907</v>
      </c>
      <c r="AD142" s="71">
        <v>1.1343606724401427</v>
      </c>
      <c r="AE142" s="70">
        <v>11004</v>
      </c>
      <c r="AF142" s="70">
        <v>25430</v>
      </c>
      <c r="AG142" s="71">
        <v>2.310977826245002</v>
      </c>
      <c r="AH142" s="70">
        <v>7566</v>
      </c>
      <c r="AI142" s="70">
        <v>6372</v>
      </c>
      <c r="AJ142" s="71">
        <v>0.8421887390959556</v>
      </c>
    </row>
    <row r="143" spans="1:47" s="2" customFormat="1" x14ac:dyDescent="0.3">
      <c r="A143" s="14" t="s">
        <v>42</v>
      </c>
      <c r="B143" s="46" t="s">
        <v>12</v>
      </c>
      <c r="C143" s="14" t="s">
        <v>321</v>
      </c>
      <c r="D143" s="70">
        <v>0</v>
      </c>
      <c r="E143" s="70">
        <v>0</v>
      </c>
      <c r="F143" s="71" t="s">
        <v>297</v>
      </c>
      <c r="G143" s="70">
        <v>0</v>
      </c>
      <c r="H143" s="70">
        <v>0</v>
      </c>
      <c r="I143" s="71" t="s">
        <v>297</v>
      </c>
      <c r="J143" s="70">
        <v>390</v>
      </c>
      <c r="K143" s="70">
        <v>305</v>
      </c>
      <c r="L143" s="71">
        <v>0.78205128205128205</v>
      </c>
      <c r="M143" s="70">
        <v>0</v>
      </c>
      <c r="N143" s="70">
        <v>0</v>
      </c>
      <c r="O143" s="71" t="s">
        <v>297</v>
      </c>
      <c r="P143" s="70">
        <v>0</v>
      </c>
      <c r="Q143" s="70">
        <v>0</v>
      </c>
      <c r="R143" s="71" t="s">
        <v>297</v>
      </c>
      <c r="S143" s="70">
        <v>0</v>
      </c>
      <c r="T143" s="70">
        <v>0</v>
      </c>
      <c r="U143" s="71" t="s">
        <v>297</v>
      </c>
      <c r="V143" s="70">
        <v>0</v>
      </c>
      <c r="W143" s="70">
        <v>0</v>
      </c>
      <c r="X143" s="71" t="s">
        <v>297</v>
      </c>
      <c r="Y143" s="70">
        <v>0</v>
      </c>
      <c r="Z143" s="70">
        <v>0</v>
      </c>
      <c r="AA143" s="71" t="s">
        <v>297</v>
      </c>
      <c r="AB143" s="70">
        <v>0</v>
      </c>
      <c r="AC143" s="70">
        <v>0</v>
      </c>
      <c r="AD143" s="71" t="s">
        <v>297</v>
      </c>
      <c r="AE143" s="70">
        <v>0</v>
      </c>
      <c r="AF143" s="70">
        <v>0</v>
      </c>
      <c r="AG143" s="71" t="s">
        <v>297</v>
      </c>
      <c r="AH143" s="70">
        <v>0</v>
      </c>
      <c r="AI143" s="70">
        <v>0</v>
      </c>
      <c r="AJ143" s="71" t="s">
        <v>297</v>
      </c>
      <c r="AN143" s="29"/>
      <c r="AO143" s="29"/>
      <c r="AP143" s="29"/>
      <c r="AQ143" s="29"/>
      <c r="AR143" s="29"/>
      <c r="AS143" s="29"/>
      <c r="AT143" s="29"/>
      <c r="AU143" s="29"/>
    </row>
    <row r="144" spans="1:47" s="2" customFormat="1" x14ac:dyDescent="0.3">
      <c r="A144" s="46" t="s">
        <v>137</v>
      </c>
      <c r="B144" s="46" t="s">
        <v>12</v>
      </c>
      <c r="C144" s="14" t="s">
        <v>321</v>
      </c>
      <c r="D144" s="70">
        <v>39500</v>
      </c>
      <c r="E144" s="70">
        <v>429</v>
      </c>
      <c r="F144" s="71">
        <v>1.0860759493670886E-2</v>
      </c>
      <c r="G144" s="70">
        <v>0</v>
      </c>
      <c r="H144" s="70">
        <v>0</v>
      </c>
      <c r="I144" s="71" t="s">
        <v>297</v>
      </c>
      <c r="J144" s="70">
        <v>0</v>
      </c>
      <c r="K144" s="70">
        <v>0</v>
      </c>
      <c r="L144" s="71" t="s">
        <v>297</v>
      </c>
      <c r="M144" s="70">
        <v>0</v>
      </c>
      <c r="N144" s="70">
        <v>0</v>
      </c>
      <c r="O144" s="71" t="s">
        <v>297</v>
      </c>
      <c r="P144" s="70">
        <v>0</v>
      </c>
      <c r="Q144" s="70">
        <v>0</v>
      </c>
      <c r="R144" s="71" t="s">
        <v>297</v>
      </c>
      <c r="S144" s="70">
        <v>36481</v>
      </c>
      <c r="T144" s="70">
        <v>640</v>
      </c>
      <c r="U144" s="71">
        <v>1.7543378745100188E-2</v>
      </c>
      <c r="V144" s="70">
        <v>8521</v>
      </c>
      <c r="W144" s="70">
        <v>90</v>
      </c>
      <c r="X144" s="71">
        <v>1.0562140593827016E-2</v>
      </c>
      <c r="Y144" s="70">
        <v>7436</v>
      </c>
      <c r="Z144" s="70">
        <v>174</v>
      </c>
      <c r="AA144" s="71">
        <v>2.3399677245831092E-2</v>
      </c>
      <c r="AB144" s="70">
        <v>7007</v>
      </c>
      <c r="AC144" s="70">
        <v>100</v>
      </c>
      <c r="AD144" s="71">
        <v>1.4271442842871414E-2</v>
      </c>
      <c r="AE144" s="70">
        <v>0</v>
      </c>
      <c r="AF144" s="70">
        <v>8</v>
      </c>
      <c r="AG144" s="71" t="s">
        <v>297</v>
      </c>
      <c r="AH144" s="70">
        <v>13351</v>
      </c>
      <c r="AI144" s="70">
        <v>270</v>
      </c>
      <c r="AJ144" s="71">
        <v>2.022320425436297E-2</v>
      </c>
    </row>
    <row r="145" spans="1:36" s="2" customFormat="1" x14ac:dyDescent="0.3">
      <c r="A145" s="46" t="s">
        <v>149</v>
      </c>
      <c r="B145" s="46" t="s">
        <v>12</v>
      </c>
      <c r="C145" s="14" t="s">
        <v>321</v>
      </c>
      <c r="D145" s="70">
        <v>1715265</v>
      </c>
      <c r="E145" s="70">
        <v>18951</v>
      </c>
      <c r="F145" s="71">
        <v>1.1048438579461483E-2</v>
      </c>
      <c r="G145" s="70">
        <v>1841815</v>
      </c>
      <c r="H145" s="70">
        <v>48164</v>
      </c>
      <c r="I145" s="71">
        <v>2.6150291967434298E-2</v>
      </c>
      <c r="J145" s="70">
        <v>1554377</v>
      </c>
      <c r="K145" s="70">
        <v>46339</v>
      </c>
      <c r="L145" s="71">
        <v>2.9811943949247834E-2</v>
      </c>
      <c r="M145" s="70">
        <v>1102698</v>
      </c>
      <c r="N145" s="70">
        <v>40357</v>
      </c>
      <c r="O145" s="71">
        <v>3.6598415885401081E-2</v>
      </c>
      <c r="P145" s="70">
        <v>1258439</v>
      </c>
      <c r="Q145" s="70">
        <v>48615</v>
      </c>
      <c r="R145" s="71">
        <v>3.8631193089216087E-2</v>
      </c>
      <c r="S145" s="70">
        <v>1287682</v>
      </c>
      <c r="T145" s="70">
        <v>49537</v>
      </c>
      <c r="U145" s="71">
        <v>3.8469901730396168E-2</v>
      </c>
      <c r="V145" s="70">
        <v>1114080</v>
      </c>
      <c r="W145" s="70">
        <v>43726</v>
      </c>
      <c r="X145" s="71">
        <v>3.924852793336206E-2</v>
      </c>
      <c r="Y145" s="70">
        <v>0</v>
      </c>
      <c r="Z145" s="70">
        <v>0</v>
      </c>
      <c r="AA145" s="71" t="s">
        <v>297</v>
      </c>
      <c r="AB145" s="70">
        <v>1072955</v>
      </c>
      <c r="AC145" s="70">
        <v>42544</v>
      </c>
      <c r="AD145" s="71">
        <v>3.9651243528386559E-2</v>
      </c>
      <c r="AE145" s="70">
        <v>130715</v>
      </c>
      <c r="AF145" s="70">
        <v>22996</v>
      </c>
      <c r="AG145" s="71">
        <v>0.17592472172283211</v>
      </c>
      <c r="AH145" s="70">
        <v>79677</v>
      </c>
      <c r="AI145" s="70">
        <v>13491</v>
      </c>
      <c r="AJ145" s="71">
        <v>0.16932113407884333</v>
      </c>
    </row>
    <row r="146" spans="1:36" s="2" customFormat="1" x14ac:dyDescent="0.3">
      <c r="A146" s="46" t="s">
        <v>74</v>
      </c>
      <c r="B146" s="46" t="s">
        <v>12</v>
      </c>
      <c r="C146" s="14" t="s">
        <v>321</v>
      </c>
      <c r="D146" s="70">
        <v>0</v>
      </c>
      <c r="E146" s="70">
        <v>0</v>
      </c>
      <c r="F146" s="71" t="s">
        <v>297</v>
      </c>
      <c r="G146" s="70">
        <v>0</v>
      </c>
      <c r="H146" s="70">
        <v>0</v>
      </c>
      <c r="I146" s="71" t="s">
        <v>297</v>
      </c>
      <c r="J146" s="70">
        <v>0</v>
      </c>
      <c r="K146" s="70">
        <v>0</v>
      </c>
      <c r="L146" s="71" t="s">
        <v>297</v>
      </c>
      <c r="M146" s="70">
        <v>0</v>
      </c>
      <c r="N146" s="70">
        <v>0</v>
      </c>
      <c r="O146" s="71" t="s">
        <v>297</v>
      </c>
      <c r="P146" s="70">
        <v>0</v>
      </c>
      <c r="Q146" s="70">
        <v>0</v>
      </c>
      <c r="R146" s="71" t="s">
        <v>297</v>
      </c>
      <c r="S146" s="70">
        <v>1306</v>
      </c>
      <c r="T146" s="70">
        <v>1595</v>
      </c>
      <c r="U146" s="71">
        <v>1.2212863705972434</v>
      </c>
      <c r="V146" s="70">
        <v>33</v>
      </c>
      <c r="W146" s="70">
        <v>32</v>
      </c>
      <c r="X146" s="71">
        <v>0.96969696969696972</v>
      </c>
      <c r="Y146" s="70">
        <v>312</v>
      </c>
      <c r="Z146" s="70">
        <v>466</v>
      </c>
      <c r="AA146" s="71">
        <v>1.4935897435897436</v>
      </c>
      <c r="AB146" s="70">
        <v>214</v>
      </c>
      <c r="AC146" s="70">
        <v>7</v>
      </c>
      <c r="AD146" s="71">
        <v>3.2710280373831772E-2</v>
      </c>
      <c r="AE146" s="70">
        <v>0</v>
      </c>
      <c r="AF146" s="70">
        <v>0</v>
      </c>
      <c r="AG146" s="71" t="s">
        <v>297</v>
      </c>
      <c r="AH146" s="70">
        <v>0</v>
      </c>
      <c r="AI146" s="70">
        <v>0</v>
      </c>
      <c r="AJ146" s="71" t="s">
        <v>297</v>
      </c>
    </row>
    <row r="147" spans="1:36" s="2" customFormat="1" ht="15" x14ac:dyDescent="0.3">
      <c r="A147" s="46" t="s">
        <v>48</v>
      </c>
      <c r="B147" s="46" t="s">
        <v>12</v>
      </c>
      <c r="C147" s="14" t="s">
        <v>321</v>
      </c>
      <c r="D147" s="70">
        <v>9756</v>
      </c>
      <c r="E147" s="70">
        <v>240</v>
      </c>
      <c r="F147" s="71">
        <v>2.4600246002460024E-2</v>
      </c>
      <c r="G147" s="70">
        <v>32050</v>
      </c>
      <c r="H147" s="70">
        <v>684</v>
      </c>
      <c r="I147" s="71">
        <v>2.1341653666146647E-2</v>
      </c>
      <c r="J147" s="70">
        <v>2414</v>
      </c>
      <c r="K147" s="70">
        <v>532</v>
      </c>
      <c r="L147" s="71">
        <v>0.22038111019055509</v>
      </c>
      <c r="M147" s="70">
        <v>3860</v>
      </c>
      <c r="N147" s="70">
        <v>116</v>
      </c>
      <c r="O147" s="71">
        <v>3.0051813471502591E-2</v>
      </c>
      <c r="P147" s="70">
        <v>4576</v>
      </c>
      <c r="Q147" s="70">
        <v>183</v>
      </c>
      <c r="R147" s="71">
        <v>3.9991258741258744E-2</v>
      </c>
      <c r="S147" s="70">
        <v>4446</v>
      </c>
      <c r="T147" s="70">
        <v>226</v>
      </c>
      <c r="U147" s="71">
        <v>5.083220872694557E-2</v>
      </c>
      <c r="V147" s="70">
        <v>10237</v>
      </c>
      <c r="W147" s="70">
        <v>150</v>
      </c>
      <c r="X147" s="71">
        <v>1.4652730292077757E-2</v>
      </c>
      <c r="Y147" s="70">
        <v>16620</v>
      </c>
      <c r="Z147" s="70">
        <v>347</v>
      </c>
      <c r="AA147" s="71">
        <v>2.0878459687123947E-2</v>
      </c>
      <c r="AB147" s="70">
        <v>11953</v>
      </c>
      <c r="AC147" s="70">
        <v>356</v>
      </c>
      <c r="AD147" s="71">
        <v>2.9783317995482304E-2</v>
      </c>
      <c r="AE147" s="70">
        <v>39052</v>
      </c>
      <c r="AF147" s="70">
        <v>1439</v>
      </c>
      <c r="AG147" s="71">
        <v>3.6848304824336785E-2</v>
      </c>
      <c r="AH147" s="70">
        <v>5500</v>
      </c>
      <c r="AI147" s="70">
        <v>137</v>
      </c>
      <c r="AJ147" s="71">
        <v>2.4909090909090909E-2</v>
      </c>
    </row>
    <row r="148" spans="1:36" s="2" customFormat="1" x14ac:dyDescent="0.3">
      <c r="A148" s="46" t="s">
        <v>74</v>
      </c>
      <c r="B148" s="46" t="s">
        <v>12</v>
      </c>
      <c r="C148" s="14" t="s">
        <v>321</v>
      </c>
      <c r="D148" s="70">
        <v>34092</v>
      </c>
      <c r="E148" s="70">
        <v>801</v>
      </c>
      <c r="F148" s="71">
        <v>2.3495248152059132E-2</v>
      </c>
      <c r="G148" s="70">
        <v>20753</v>
      </c>
      <c r="H148" s="70">
        <v>662</v>
      </c>
      <c r="I148" s="71">
        <v>3.1899002553847637E-2</v>
      </c>
      <c r="J148" s="70">
        <v>26942</v>
      </c>
      <c r="K148" s="70">
        <v>660</v>
      </c>
      <c r="L148" s="71">
        <v>2.4497067775220843E-2</v>
      </c>
      <c r="M148" s="70">
        <v>21670</v>
      </c>
      <c r="N148" s="70">
        <v>491</v>
      </c>
      <c r="O148" s="71">
        <v>2.2658052607291188E-2</v>
      </c>
      <c r="P148" s="70">
        <v>14982</v>
      </c>
      <c r="Q148" s="70">
        <v>672</v>
      </c>
      <c r="R148" s="71">
        <v>4.4853824589507409E-2</v>
      </c>
      <c r="S148" s="70">
        <v>19012</v>
      </c>
      <c r="T148" s="70">
        <v>605</v>
      </c>
      <c r="U148" s="71">
        <v>3.1822007153376818E-2</v>
      </c>
      <c r="V148" s="70">
        <v>7416</v>
      </c>
      <c r="W148" s="70">
        <v>190</v>
      </c>
      <c r="X148" s="71">
        <v>2.5620280474649405E-2</v>
      </c>
      <c r="Y148" s="70">
        <v>2704</v>
      </c>
      <c r="Z148" s="70">
        <v>86</v>
      </c>
      <c r="AA148" s="71">
        <v>3.1804733727810654E-2</v>
      </c>
      <c r="AB148" s="70">
        <v>1638</v>
      </c>
      <c r="AC148" s="70">
        <v>72</v>
      </c>
      <c r="AD148" s="71">
        <v>4.3956043956043959E-2</v>
      </c>
      <c r="AE148" s="70">
        <v>715</v>
      </c>
      <c r="AF148" s="70">
        <v>5</v>
      </c>
      <c r="AG148" s="71">
        <v>6.993006993006993E-3</v>
      </c>
      <c r="AH148" s="70">
        <v>5828</v>
      </c>
      <c r="AI148" s="70">
        <v>37</v>
      </c>
      <c r="AJ148" s="71">
        <v>6.3486616334934801E-3</v>
      </c>
    </row>
    <row r="149" spans="1:36" s="2" customFormat="1" x14ac:dyDescent="0.3">
      <c r="A149" s="46" t="s">
        <v>150</v>
      </c>
      <c r="B149" s="46" t="s">
        <v>12</v>
      </c>
      <c r="C149" s="14" t="s">
        <v>321</v>
      </c>
      <c r="D149" s="70">
        <v>0</v>
      </c>
      <c r="E149" s="70">
        <v>0</v>
      </c>
      <c r="F149" s="71" t="s">
        <v>297</v>
      </c>
      <c r="G149" s="70">
        <v>0</v>
      </c>
      <c r="H149" s="70">
        <v>0</v>
      </c>
      <c r="I149" s="71" t="s">
        <v>297</v>
      </c>
      <c r="J149" s="70">
        <v>0</v>
      </c>
      <c r="K149" s="70">
        <v>0</v>
      </c>
      <c r="L149" s="71" t="s">
        <v>297</v>
      </c>
      <c r="M149" s="70">
        <v>0</v>
      </c>
      <c r="N149" s="70">
        <v>0</v>
      </c>
      <c r="O149" s="71" t="s">
        <v>297</v>
      </c>
      <c r="P149" s="70">
        <v>0</v>
      </c>
      <c r="Q149" s="70">
        <v>0</v>
      </c>
      <c r="R149" s="71" t="s">
        <v>297</v>
      </c>
      <c r="S149" s="70">
        <v>923</v>
      </c>
      <c r="T149" s="70">
        <v>27</v>
      </c>
      <c r="U149" s="71">
        <v>2.9252437703141929E-2</v>
      </c>
      <c r="V149" s="70">
        <v>579</v>
      </c>
      <c r="W149" s="70">
        <v>4</v>
      </c>
      <c r="X149" s="71">
        <v>6.9084628670120895E-3</v>
      </c>
      <c r="Y149" s="70">
        <v>695</v>
      </c>
      <c r="Z149" s="70">
        <v>103</v>
      </c>
      <c r="AA149" s="71">
        <v>0.14820143884892087</v>
      </c>
      <c r="AB149" s="70">
        <v>890</v>
      </c>
      <c r="AC149" s="70">
        <v>48</v>
      </c>
      <c r="AD149" s="71">
        <v>5.3932584269662923E-2</v>
      </c>
      <c r="AE149" s="70">
        <v>1612</v>
      </c>
      <c r="AF149" s="70">
        <v>33</v>
      </c>
      <c r="AG149" s="71">
        <v>2.0471464019851116E-2</v>
      </c>
      <c r="AH149" s="70">
        <v>786</v>
      </c>
      <c r="AI149" s="70">
        <v>11</v>
      </c>
      <c r="AJ149" s="71">
        <v>1.3994910941475827E-2</v>
      </c>
    </row>
    <row r="150" spans="1:36" s="2" customFormat="1" x14ac:dyDescent="0.3">
      <c r="A150" s="46" t="s">
        <v>150</v>
      </c>
      <c r="B150" s="46" t="s">
        <v>12</v>
      </c>
      <c r="C150" s="14" t="s">
        <v>321</v>
      </c>
      <c r="D150" s="70">
        <v>0</v>
      </c>
      <c r="E150" s="70">
        <v>0</v>
      </c>
      <c r="F150" s="71" t="s">
        <v>297</v>
      </c>
      <c r="G150" s="70">
        <v>0</v>
      </c>
      <c r="H150" s="70">
        <v>0</v>
      </c>
      <c r="I150" s="71" t="s">
        <v>297</v>
      </c>
      <c r="J150" s="70">
        <v>0</v>
      </c>
      <c r="K150" s="70">
        <v>0</v>
      </c>
      <c r="L150" s="71" t="s">
        <v>297</v>
      </c>
      <c r="M150" s="70">
        <v>0</v>
      </c>
      <c r="N150" s="70">
        <v>0</v>
      </c>
      <c r="O150" s="71" t="s">
        <v>297</v>
      </c>
      <c r="P150" s="70">
        <v>0</v>
      </c>
      <c r="Q150" s="70">
        <v>0</v>
      </c>
      <c r="R150" s="71" t="s">
        <v>297</v>
      </c>
      <c r="S150" s="70">
        <v>3191</v>
      </c>
      <c r="T150" s="70">
        <v>17</v>
      </c>
      <c r="U150" s="71">
        <v>5.3274835474772797E-3</v>
      </c>
      <c r="V150" s="70">
        <v>4511</v>
      </c>
      <c r="W150" s="70">
        <v>73</v>
      </c>
      <c r="X150" s="71">
        <v>1.6182664597650189E-2</v>
      </c>
      <c r="Y150" s="70">
        <v>13650</v>
      </c>
      <c r="Z150" s="70">
        <v>100</v>
      </c>
      <c r="AA150" s="71">
        <v>7.326007326007326E-3</v>
      </c>
      <c r="AB150" s="70">
        <v>4790</v>
      </c>
      <c r="AC150" s="70">
        <v>36</v>
      </c>
      <c r="AD150" s="71">
        <v>7.5156576200417534E-3</v>
      </c>
      <c r="AE150" s="70">
        <v>6448</v>
      </c>
      <c r="AF150" s="70">
        <v>40</v>
      </c>
      <c r="AG150" s="71">
        <v>6.2034739454094297E-3</v>
      </c>
      <c r="AH150" s="70">
        <v>7477</v>
      </c>
      <c r="AI150" s="70">
        <v>106</v>
      </c>
      <c r="AJ150" s="71">
        <v>1.4176808880567073E-2</v>
      </c>
    </row>
    <row r="151" spans="1:36" s="2" customFormat="1" x14ac:dyDescent="0.3">
      <c r="A151" s="46" t="s">
        <v>34</v>
      </c>
      <c r="B151" s="46" t="s">
        <v>12</v>
      </c>
      <c r="C151" s="14" t="s">
        <v>321</v>
      </c>
      <c r="D151" s="70">
        <v>7871</v>
      </c>
      <c r="E151" s="70">
        <v>71</v>
      </c>
      <c r="F151" s="71">
        <v>9.0204548342014985E-3</v>
      </c>
      <c r="G151" s="70">
        <v>41757</v>
      </c>
      <c r="H151" s="70">
        <v>293</v>
      </c>
      <c r="I151" s="71">
        <v>7.0167876044735017E-3</v>
      </c>
      <c r="J151" s="70">
        <v>62536</v>
      </c>
      <c r="K151" s="70">
        <v>974</v>
      </c>
      <c r="L151" s="71">
        <v>1.557502878342075E-2</v>
      </c>
      <c r="M151" s="70">
        <v>47235</v>
      </c>
      <c r="N151" s="70">
        <v>967</v>
      </c>
      <c r="O151" s="71">
        <v>2.0472107547369535E-2</v>
      </c>
      <c r="P151" s="70">
        <v>13585</v>
      </c>
      <c r="Q151" s="70">
        <v>310</v>
      </c>
      <c r="R151" s="71">
        <v>2.2819285977180713E-2</v>
      </c>
      <c r="S151" s="70">
        <v>34905</v>
      </c>
      <c r="T151" s="70">
        <v>455</v>
      </c>
      <c r="U151" s="71">
        <v>1.3035381750465549E-2</v>
      </c>
      <c r="V151" s="70">
        <v>18967</v>
      </c>
      <c r="W151" s="70">
        <v>434</v>
      </c>
      <c r="X151" s="71">
        <v>2.2881847419201771E-2</v>
      </c>
      <c r="Y151" s="70">
        <v>19721</v>
      </c>
      <c r="Z151" s="70">
        <v>302</v>
      </c>
      <c r="AA151" s="71">
        <v>1.5313625069722631E-2</v>
      </c>
      <c r="AB151" s="70">
        <v>0</v>
      </c>
      <c r="AC151" s="70">
        <v>0</v>
      </c>
      <c r="AD151" s="71" t="s">
        <v>297</v>
      </c>
      <c r="AE151" s="70">
        <v>0</v>
      </c>
      <c r="AF151" s="70">
        <v>0</v>
      </c>
      <c r="AG151" s="71" t="s">
        <v>297</v>
      </c>
      <c r="AH151" s="70">
        <v>0</v>
      </c>
      <c r="AI151" s="70">
        <v>0</v>
      </c>
      <c r="AJ151" s="71" t="s">
        <v>297</v>
      </c>
    </row>
    <row r="152" spans="1:36" s="2" customFormat="1" x14ac:dyDescent="0.3">
      <c r="A152" s="46" t="s">
        <v>34</v>
      </c>
      <c r="B152" s="46" t="s">
        <v>12</v>
      </c>
      <c r="C152" s="14" t="s">
        <v>321</v>
      </c>
      <c r="D152" s="70">
        <v>289334</v>
      </c>
      <c r="E152" s="70">
        <v>2600</v>
      </c>
      <c r="F152" s="71">
        <v>8.9861544097824663E-3</v>
      </c>
      <c r="G152" s="70">
        <v>357494</v>
      </c>
      <c r="H152" s="70">
        <v>4751</v>
      </c>
      <c r="I152" s="71">
        <v>1.3289733533989382E-2</v>
      </c>
      <c r="J152" s="70">
        <v>187082</v>
      </c>
      <c r="K152" s="70">
        <v>2137</v>
      </c>
      <c r="L152" s="71">
        <v>1.1422798558920687E-2</v>
      </c>
      <c r="M152" s="70">
        <v>278648</v>
      </c>
      <c r="N152" s="70">
        <v>3562</v>
      </c>
      <c r="O152" s="71">
        <v>1.2783152938474348E-2</v>
      </c>
      <c r="P152" s="70">
        <v>226687</v>
      </c>
      <c r="Q152" s="70">
        <v>3206</v>
      </c>
      <c r="R152" s="71">
        <v>1.4142848950314752E-2</v>
      </c>
      <c r="S152" s="70">
        <v>111000</v>
      </c>
      <c r="T152" s="70">
        <v>1158</v>
      </c>
      <c r="U152" s="71">
        <v>1.0432432432432432E-2</v>
      </c>
      <c r="V152" s="70">
        <v>101530</v>
      </c>
      <c r="W152" s="70">
        <v>957</v>
      </c>
      <c r="X152" s="71">
        <v>9.4257854821235103E-3</v>
      </c>
      <c r="Y152" s="70">
        <v>135460</v>
      </c>
      <c r="Z152" s="70">
        <v>2106</v>
      </c>
      <c r="AA152" s="71">
        <v>1.5547024952015355E-2</v>
      </c>
      <c r="AB152" s="70">
        <v>62107</v>
      </c>
      <c r="AC152" s="70">
        <v>905</v>
      </c>
      <c r="AD152" s="71">
        <v>1.4571626386719693E-2</v>
      </c>
      <c r="AE152" s="70">
        <v>6721</v>
      </c>
      <c r="AF152" s="70">
        <v>89</v>
      </c>
      <c r="AG152" s="71">
        <v>1.3242077071864306E-2</v>
      </c>
      <c r="AH152" s="70">
        <v>1625</v>
      </c>
      <c r="AI152" s="70">
        <v>25</v>
      </c>
      <c r="AJ152" s="71">
        <v>1.5384615384615385E-2</v>
      </c>
    </row>
    <row r="153" spans="1:36" s="2" customFormat="1" x14ac:dyDescent="0.3">
      <c r="A153" s="46" t="s">
        <v>11</v>
      </c>
      <c r="B153" s="46" t="s">
        <v>12</v>
      </c>
      <c r="C153" s="14" t="s">
        <v>321</v>
      </c>
      <c r="D153" s="70">
        <v>85533</v>
      </c>
      <c r="E153" s="70">
        <v>1029</v>
      </c>
      <c r="F153" s="71">
        <v>1.2030444389884607E-2</v>
      </c>
      <c r="G153" s="70">
        <v>114862</v>
      </c>
      <c r="H153" s="70">
        <v>1302</v>
      </c>
      <c r="I153" s="71">
        <v>1.1335341540283123E-2</v>
      </c>
      <c r="J153" s="70">
        <v>89037</v>
      </c>
      <c r="K153" s="70">
        <v>1221</v>
      </c>
      <c r="L153" s="71">
        <v>1.3713400047171401E-2</v>
      </c>
      <c r="M153" s="70">
        <v>36270</v>
      </c>
      <c r="N153" s="70">
        <v>650</v>
      </c>
      <c r="O153" s="71">
        <v>1.7921146953405017E-2</v>
      </c>
      <c r="P153" s="70">
        <v>26767</v>
      </c>
      <c r="Q153" s="70">
        <v>515</v>
      </c>
      <c r="R153" s="71">
        <v>1.9240109089550567E-2</v>
      </c>
      <c r="S153" s="70">
        <v>21671</v>
      </c>
      <c r="T153" s="70">
        <v>373</v>
      </c>
      <c r="U153" s="71">
        <v>1.7211942226939229E-2</v>
      </c>
      <c r="V153" s="70">
        <v>31232</v>
      </c>
      <c r="W153" s="70">
        <v>433</v>
      </c>
      <c r="X153" s="71">
        <v>1.3863985655737704E-2</v>
      </c>
      <c r="Y153" s="70">
        <v>21352</v>
      </c>
      <c r="Z153" s="70">
        <v>279</v>
      </c>
      <c r="AA153" s="71">
        <v>1.306669164481079E-2</v>
      </c>
      <c r="AB153" s="70">
        <v>10556</v>
      </c>
      <c r="AC153" s="70">
        <v>163</v>
      </c>
      <c r="AD153" s="71">
        <v>1.544145509662751E-2</v>
      </c>
      <c r="AE153" s="70">
        <v>8424</v>
      </c>
      <c r="AF153" s="70">
        <v>123</v>
      </c>
      <c r="AG153" s="71">
        <v>1.4601139601139601E-2</v>
      </c>
      <c r="AH153" s="70">
        <v>1001</v>
      </c>
      <c r="AI153" s="70">
        <v>16</v>
      </c>
      <c r="AJ153" s="71">
        <v>1.5984015984015984E-2</v>
      </c>
    </row>
    <row r="154" spans="1:36" s="2" customFormat="1" x14ac:dyDescent="0.3">
      <c r="A154" s="46" t="s">
        <v>11</v>
      </c>
      <c r="B154" s="46" t="s">
        <v>12</v>
      </c>
      <c r="C154" s="14" t="s">
        <v>321</v>
      </c>
      <c r="D154" s="70">
        <v>416292</v>
      </c>
      <c r="E154" s="70">
        <v>4925</v>
      </c>
      <c r="F154" s="71">
        <v>1.1830638109788322E-2</v>
      </c>
      <c r="G154" s="70">
        <v>615180</v>
      </c>
      <c r="H154" s="70">
        <v>7743</v>
      </c>
      <c r="I154" s="71">
        <v>1.2586560031210378E-2</v>
      </c>
      <c r="J154" s="70">
        <v>444067</v>
      </c>
      <c r="K154" s="70">
        <v>5662</v>
      </c>
      <c r="L154" s="71">
        <v>1.2750328216237641E-2</v>
      </c>
      <c r="M154" s="70">
        <v>91052</v>
      </c>
      <c r="N154" s="70">
        <v>1857</v>
      </c>
      <c r="O154" s="71">
        <v>2.0394939155647322E-2</v>
      </c>
      <c r="P154" s="70">
        <v>664293</v>
      </c>
      <c r="Q154" s="70">
        <v>10625</v>
      </c>
      <c r="R154" s="71">
        <v>1.5994448232933358E-2</v>
      </c>
      <c r="S154" s="70">
        <v>397949</v>
      </c>
      <c r="T154" s="70">
        <v>5633</v>
      </c>
      <c r="U154" s="71">
        <v>1.4155080173590084E-2</v>
      </c>
      <c r="V154" s="70">
        <v>227390</v>
      </c>
      <c r="W154" s="70">
        <v>3158</v>
      </c>
      <c r="X154" s="71">
        <v>1.388803377457232E-2</v>
      </c>
      <c r="Y154" s="70">
        <v>436398</v>
      </c>
      <c r="Z154" s="70">
        <v>2174</v>
      </c>
      <c r="AA154" s="71">
        <v>4.9816910251651017E-3</v>
      </c>
      <c r="AB154" s="70">
        <v>135356</v>
      </c>
      <c r="AC154" s="70">
        <v>2375</v>
      </c>
      <c r="AD154" s="71">
        <v>1.7546322290847838E-2</v>
      </c>
      <c r="AE154" s="70">
        <v>95381</v>
      </c>
      <c r="AF154" s="70">
        <v>1423</v>
      </c>
      <c r="AG154" s="71">
        <v>1.4919113869638607E-2</v>
      </c>
      <c r="AH154" s="70">
        <v>51376</v>
      </c>
      <c r="AI154" s="70">
        <v>828</v>
      </c>
      <c r="AJ154" s="71">
        <v>1.611647461849891E-2</v>
      </c>
    </row>
    <row r="155" spans="1:36" s="2" customFormat="1" x14ac:dyDescent="0.3">
      <c r="A155" s="46" t="s">
        <v>35</v>
      </c>
      <c r="B155" s="46" t="s">
        <v>12</v>
      </c>
      <c r="C155" s="14" t="s">
        <v>321</v>
      </c>
      <c r="D155" s="70">
        <v>214233</v>
      </c>
      <c r="E155" s="70">
        <v>10255</v>
      </c>
      <c r="F155" s="71">
        <v>4.786844230347332E-2</v>
      </c>
      <c r="G155" s="70">
        <v>170840</v>
      </c>
      <c r="H155" s="70">
        <v>11569</v>
      </c>
      <c r="I155" s="71">
        <v>6.7718332943104656E-2</v>
      </c>
      <c r="J155" s="70">
        <v>117734</v>
      </c>
      <c r="K155" s="70">
        <v>6608</v>
      </c>
      <c r="L155" s="71">
        <v>5.6126522499872593E-2</v>
      </c>
      <c r="M155" s="70">
        <v>116844</v>
      </c>
      <c r="N155" s="70">
        <v>7369</v>
      </c>
      <c r="O155" s="71">
        <v>6.3066995309985968E-2</v>
      </c>
      <c r="P155" s="70">
        <v>93060</v>
      </c>
      <c r="Q155" s="70">
        <v>6223</v>
      </c>
      <c r="R155" s="71">
        <v>6.6870836019772187E-2</v>
      </c>
      <c r="S155" s="70">
        <v>51967</v>
      </c>
      <c r="T155" s="70">
        <v>4269</v>
      </c>
      <c r="U155" s="71">
        <v>8.2148286412531024E-2</v>
      </c>
      <c r="V155" s="70">
        <v>51948</v>
      </c>
      <c r="W155" s="70">
        <v>4565</v>
      </c>
      <c r="X155" s="71">
        <v>8.7876337876337876E-2</v>
      </c>
      <c r="Y155" s="70">
        <v>47801</v>
      </c>
      <c r="Z155" s="70">
        <v>2979</v>
      </c>
      <c r="AA155" s="71">
        <v>6.2320871948285603E-2</v>
      </c>
      <c r="AB155" s="70">
        <v>51779</v>
      </c>
      <c r="AC155" s="70">
        <v>4214</v>
      </c>
      <c r="AD155" s="71">
        <v>8.1384345004731642E-2</v>
      </c>
      <c r="AE155" s="70">
        <v>34970</v>
      </c>
      <c r="AF155" s="70">
        <v>2864</v>
      </c>
      <c r="AG155" s="71">
        <v>8.18987703746068E-2</v>
      </c>
      <c r="AH155" s="70">
        <v>30153</v>
      </c>
      <c r="AI155" s="70">
        <v>2515</v>
      </c>
      <c r="AJ155" s="71">
        <v>8.3407952774184987E-2</v>
      </c>
    </row>
    <row r="156" spans="1:36" s="2" customFormat="1" x14ac:dyDescent="0.3">
      <c r="A156" s="46" t="s">
        <v>35</v>
      </c>
      <c r="B156" s="46" t="s">
        <v>12</v>
      </c>
      <c r="C156" s="14" t="s">
        <v>321</v>
      </c>
      <c r="D156" s="70">
        <v>44642</v>
      </c>
      <c r="E156" s="70">
        <v>1898</v>
      </c>
      <c r="F156" s="71">
        <v>4.2516016307513102E-2</v>
      </c>
      <c r="G156" s="70">
        <v>1112</v>
      </c>
      <c r="H156" s="70">
        <v>88</v>
      </c>
      <c r="I156" s="71">
        <v>7.9136690647482008E-2</v>
      </c>
      <c r="J156" s="70">
        <v>3958</v>
      </c>
      <c r="K156" s="70">
        <v>225</v>
      </c>
      <c r="L156" s="71">
        <v>5.6846892369883779E-2</v>
      </c>
      <c r="M156" s="70">
        <v>16250</v>
      </c>
      <c r="N156" s="70">
        <v>1029</v>
      </c>
      <c r="O156" s="71">
        <v>6.3323076923076926E-2</v>
      </c>
      <c r="P156" s="70">
        <v>8911</v>
      </c>
      <c r="Q156" s="70">
        <v>514</v>
      </c>
      <c r="R156" s="71">
        <v>5.7681517225900571E-2</v>
      </c>
      <c r="S156" s="70">
        <v>1527</v>
      </c>
      <c r="T156" s="70">
        <v>189</v>
      </c>
      <c r="U156" s="71">
        <v>0.1237721021611002</v>
      </c>
      <c r="V156" s="70">
        <v>24089</v>
      </c>
      <c r="W156" s="70">
        <v>2091</v>
      </c>
      <c r="X156" s="71">
        <v>8.680310515172901E-2</v>
      </c>
      <c r="Y156" s="70">
        <v>507</v>
      </c>
      <c r="Z156" s="70">
        <v>22</v>
      </c>
      <c r="AA156" s="71">
        <v>4.3392504930966469E-2</v>
      </c>
      <c r="AB156" s="70">
        <v>175</v>
      </c>
      <c r="AC156" s="70">
        <v>17</v>
      </c>
      <c r="AD156" s="71">
        <v>9.7142857142857142E-2</v>
      </c>
      <c r="AE156" s="70">
        <v>1291</v>
      </c>
      <c r="AF156" s="70">
        <v>376</v>
      </c>
      <c r="AG156" s="71">
        <v>0.29124709527498066</v>
      </c>
      <c r="AH156" s="70">
        <v>455</v>
      </c>
      <c r="AI156" s="70">
        <v>30</v>
      </c>
      <c r="AJ156" s="71">
        <v>6.5934065934065936E-2</v>
      </c>
    </row>
    <row r="157" spans="1:36" s="2" customFormat="1" x14ac:dyDescent="0.3">
      <c r="A157" s="46" t="s">
        <v>152</v>
      </c>
      <c r="B157" s="46" t="s">
        <v>12</v>
      </c>
      <c r="C157" s="14" t="s">
        <v>321</v>
      </c>
      <c r="D157" s="70">
        <v>1287</v>
      </c>
      <c r="E157" s="70">
        <v>56</v>
      </c>
      <c r="F157" s="71">
        <v>4.3512043512043512E-2</v>
      </c>
      <c r="G157" s="70">
        <v>345</v>
      </c>
      <c r="H157" s="70">
        <v>21</v>
      </c>
      <c r="I157" s="71">
        <v>6.0869565217391307E-2</v>
      </c>
      <c r="J157" s="70">
        <v>10248</v>
      </c>
      <c r="K157" s="70">
        <v>570</v>
      </c>
      <c r="L157" s="71">
        <v>5.5620608899297423E-2</v>
      </c>
      <c r="M157" s="70">
        <v>1176</v>
      </c>
      <c r="N157" s="70">
        <v>48</v>
      </c>
      <c r="O157" s="71">
        <v>4.0816326530612242E-2</v>
      </c>
      <c r="P157" s="70">
        <v>0</v>
      </c>
      <c r="Q157" s="70">
        <v>0</v>
      </c>
      <c r="R157" s="71" t="s">
        <v>297</v>
      </c>
      <c r="S157" s="70">
        <v>468</v>
      </c>
      <c r="T157" s="70">
        <v>30</v>
      </c>
      <c r="U157" s="71">
        <v>6.4102564102564097E-2</v>
      </c>
      <c r="V157" s="70">
        <v>241</v>
      </c>
      <c r="W157" s="70">
        <v>13</v>
      </c>
      <c r="X157" s="71">
        <v>5.3941908713692949E-2</v>
      </c>
      <c r="Y157" s="70">
        <v>884</v>
      </c>
      <c r="Z157" s="70">
        <v>50</v>
      </c>
      <c r="AA157" s="71">
        <v>5.6561085972850679E-2</v>
      </c>
      <c r="AB157" s="70">
        <v>2047</v>
      </c>
      <c r="AC157" s="70">
        <v>433</v>
      </c>
      <c r="AD157" s="71">
        <v>0.21152906692721055</v>
      </c>
      <c r="AE157" s="70">
        <v>4810</v>
      </c>
      <c r="AF157" s="70">
        <v>1474</v>
      </c>
      <c r="AG157" s="71">
        <v>0.30644490644490646</v>
      </c>
      <c r="AH157" s="70">
        <v>0</v>
      </c>
      <c r="AI157" s="70">
        <v>0</v>
      </c>
      <c r="AJ157" s="71" t="s">
        <v>297</v>
      </c>
    </row>
    <row r="158" spans="1:36" s="2" customFormat="1" x14ac:dyDescent="0.3">
      <c r="A158" s="46" t="s">
        <v>152</v>
      </c>
      <c r="B158" s="46" t="s">
        <v>12</v>
      </c>
      <c r="C158" s="14" t="s">
        <v>321</v>
      </c>
      <c r="D158" s="70">
        <v>5915</v>
      </c>
      <c r="E158" s="70">
        <v>266</v>
      </c>
      <c r="F158" s="71">
        <v>4.4970414201183431E-2</v>
      </c>
      <c r="G158" s="70">
        <v>3458</v>
      </c>
      <c r="H158" s="70">
        <v>182</v>
      </c>
      <c r="I158" s="71">
        <v>5.2631578947368418E-2</v>
      </c>
      <c r="J158" s="70">
        <v>7702</v>
      </c>
      <c r="K158" s="70">
        <v>372</v>
      </c>
      <c r="L158" s="71">
        <v>4.8299143079719553E-2</v>
      </c>
      <c r="M158" s="70">
        <v>9347</v>
      </c>
      <c r="N158" s="70">
        <v>695</v>
      </c>
      <c r="O158" s="71">
        <v>7.4355408152348354E-2</v>
      </c>
      <c r="P158" s="70">
        <v>9451</v>
      </c>
      <c r="Q158" s="70">
        <v>585</v>
      </c>
      <c r="R158" s="71">
        <v>6.1898211829436035E-2</v>
      </c>
      <c r="S158" s="70">
        <v>7677</v>
      </c>
      <c r="T158" s="70">
        <v>511</v>
      </c>
      <c r="U158" s="71">
        <v>6.6562459293995055E-2</v>
      </c>
      <c r="V158" s="70">
        <v>6383</v>
      </c>
      <c r="W158" s="70">
        <v>471</v>
      </c>
      <c r="X158" s="71">
        <v>7.3789754034153221E-2</v>
      </c>
      <c r="Y158" s="70">
        <v>3523</v>
      </c>
      <c r="Z158" s="70">
        <v>300</v>
      </c>
      <c r="AA158" s="71">
        <v>8.5154697700823165E-2</v>
      </c>
      <c r="AB158" s="70">
        <v>5869</v>
      </c>
      <c r="AC158" s="70">
        <v>89</v>
      </c>
      <c r="AD158" s="71">
        <v>1.5164423240756517E-2</v>
      </c>
      <c r="AE158" s="70">
        <v>3025</v>
      </c>
      <c r="AF158" s="70">
        <v>508</v>
      </c>
      <c r="AG158" s="71">
        <v>0.16793388429752065</v>
      </c>
      <c r="AH158" s="70">
        <v>1079</v>
      </c>
      <c r="AI158" s="70">
        <v>310</v>
      </c>
      <c r="AJ158" s="71">
        <v>0.28730305838739573</v>
      </c>
    </row>
    <row r="159" spans="1:36" s="2" customFormat="1" x14ac:dyDescent="0.3">
      <c r="A159" s="46" t="s">
        <v>55</v>
      </c>
      <c r="B159" s="46" t="s">
        <v>12</v>
      </c>
      <c r="C159" s="14" t="s">
        <v>321</v>
      </c>
      <c r="D159" s="70">
        <v>996053</v>
      </c>
      <c r="E159" s="70">
        <v>1929</v>
      </c>
      <c r="F159" s="71">
        <v>1.9366439336059426E-3</v>
      </c>
      <c r="G159" s="70">
        <v>893009</v>
      </c>
      <c r="H159" s="70">
        <v>5372</v>
      </c>
      <c r="I159" s="71">
        <v>6.0156168638837906E-3</v>
      </c>
      <c r="J159" s="70">
        <v>1716383</v>
      </c>
      <c r="K159" s="70">
        <v>5510</v>
      </c>
      <c r="L159" s="71">
        <v>3.2102392065174266E-3</v>
      </c>
      <c r="M159" s="70">
        <v>1814377</v>
      </c>
      <c r="N159" s="70">
        <v>3403</v>
      </c>
      <c r="O159" s="71">
        <v>1.8755749218602308E-3</v>
      </c>
      <c r="P159" s="70">
        <v>2232815</v>
      </c>
      <c r="Q159" s="70">
        <v>3877</v>
      </c>
      <c r="R159" s="71">
        <v>1.7363731433190839E-3</v>
      </c>
      <c r="S159" s="70">
        <v>3582923</v>
      </c>
      <c r="T159" s="70">
        <v>9147</v>
      </c>
      <c r="U159" s="71">
        <v>2.5529435045073532E-3</v>
      </c>
      <c r="V159" s="70">
        <v>3297242</v>
      </c>
      <c r="W159" s="70">
        <v>7556</v>
      </c>
      <c r="X159" s="71">
        <v>2.2916122019554525E-3</v>
      </c>
      <c r="Y159" s="70">
        <v>2471092</v>
      </c>
      <c r="Z159" s="70">
        <v>4814</v>
      </c>
      <c r="AA159" s="71">
        <v>1.9481265772379175E-3</v>
      </c>
      <c r="AB159" s="70">
        <v>1594000</v>
      </c>
      <c r="AC159" s="70">
        <v>3543</v>
      </c>
      <c r="AD159" s="71">
        <v>2.2227101631116688E-3</v>
      </c>
      <c r="AE159" s="70">
        <v>3033082</v>
      </c>
      <c r="AF159" s="70">
        <v>7860</v>
      </c>
      <c r="AG159" s="71">
        <v>2.5914235091566928E-3</v>
      </c>
      <c r="AH159" s="70">
        <v>2987354</v>
      </c>
      <c r="AI159" s="70">
        <v>7553</v>
      </c>
      <c r="AJ159" s="71">
        <v>2.5283243967738674E-3</v>
      </c>
    </row>
    <row r="160" spans="1:36" s="2" customFormat="1" x14ac:dyDescent="0.3">
      <c r="A160" s="46" t="s">
        <v>55</v>
      </c>
      <c r="B160" s="46" t="s">
        <v>12</v>
      </c>
      <c r="C160" s="14" t="s">
        <v>321</v>
      </c>
      <c r="D160" s="70">
        <v>0</v>
      </c>
      <c r="E160" s="70">
        <v>0</v>
      </c>
      <c r="F160" s="71" t="s">
        <v>297</v>
      </c>
      <c r="G160" s="70">
        <v>4589</v>
      </c>
      <c r="H160" s="70">
        <v>117</v>
      </c>
      <c r="I160" s="71">
        <v>2.5495750708215296E-2</v>
      </c>
      <c r="J160" s="70">
        <v>0</v>
      </c>
      <c r="K160" s="70">
        <v>0</v>
      </c>
      <c r="L160" s="71" t="s">
        <v>297</v>
      </c>
      <c r="M160" s="70">
        <v>0</v>
      </c>
      <c r="N160" s="70">
        <v>0</v>
      </c>
      <c r="O160" s="71" t="s">
        <v>297</v>
      </c>
      <c r="P160" s="70">
        <v>0</v>
      </c>
      <c r="Q160" s="70">
        <v>0</v>
      </c>
      <c r="R160" s="71" t="s">
        <v>297</v>
      </c>
      <c r="S160" s="70">
        <v>0</v>
      </c>
      <c r="T160" s="70">
        <v>0</v>
      </c>
      <c r="U160" s="71" t="s">
        <v>297</v>
      </c>
      <c r="V160" s="70">
        <v>0</v>
      </c>
      <c r="W160" s="70">
        <v>0</v>
      </c>
      <c r="X160" s="71" t="s">
        <v>297</v>
      </c>
      <c r="Y160" s="70">
        <v>0</v>
      </c>
      <c r="Z160" s="70">
        <v>0</v>
      </c>
      <c r="AA160" s="71" t="s">
        <v>297</v>
      </c>
      <c r="AB160" s="70">
        <v>0</v>
      </c>
      <c r="AC160" s="70">
        <v>0</v>
      </c>
      <c r="AD160" s="71" t="s">
        <v>297</v>
      </c>
      <c r="AE160" s="70">
        <v>0</v>
      </c>
      <c r="AF160" s="70">
        <v>0</v>
      </c>
      <c r="AG160" s="71" t="s">
        <v>297</v>
      </c>
      <c r="AH160" s="70">
        <v>0</v>
      </c>
      <c r="AI160" s="70">
        <v>0</v>
      </c>
      <c r="AJ160" s="71" t="s">
        <v>297</v>
      </c>
    </row>
    <row r="161" spans="1:36" s="2" customFormat="1" x14ac:dyDescent="0.3">
      <c r="A161" s="46" t="s">
        <v>249</v>
      </c>
      <c r="B161" s="46" t="s">
        <v>12</v>
      </c>
      <c r="C161" s="14" t="s">
        <v>321</v>
      </c>
      <c r="D161" s="70">
        <v>533</v>
      </c>
      <c r="E161" s="70">
        <v>106</v>
      </c>
      <c r="F161" s="71">
        <v>0.19887429643527205</v>
      </c>
      <c r="G161" s="70">
        <v>0</v>
      </c>
      <c r="H161" s="70">
        <v>0</v>
      </c>
      <c r="I161" s="71" t="s">
        <v>297</v>
      </c>
      <c r="J161" s="70">
        <v>0</v>
      </c>
      <c r="K161" s="70">
        <v>0</v>
      </c>
      <c r="L161" s="71" t="s">
        <v>297</v>
      </c>
      <c r="M161" s="70">
        <v>0</v>
      </c>
      <c r="N161" s="70">
        <v>0</v>
      </c>
      <c r="O161" s="71" t="s">
        <v>297</v>
      </c>
      <c r="P161" s="70">
        <v>0</v>
      </c>
      <c r="Q161" s="70">
        <v>0</v>
      </c>
      <c r="R161" s="71" t="s">
        <v>297</v>
      </c>
      <c r="S161" s="70">
        <v>0</v>
      </c>
      <c r="T161" s="70">
        <v>0</v>
      </c>
      <c r="U161" s="71" t="s">
        <v>297</v>
      </c>
      <c r="V161" s="70">
        <v>0</v>
      </c>
      <c r="W161" s="70">
        <v>0</v>
      </c>
      <c r="X161" s="71" t="s">
        <v>297</v>
      </c>
      <c r="Y161" s="70">
        <v>0</v>
      </c>
      <c r="Z161" s="70">
        <v>0</v>
      </c>
      <c r="AA161" s="71" t="s">
        <v>297</v>
      </c>
      <c r="AB161" s="70">
        <v>0</v>
      </c>
      <c r="AC161" s="70">
        <v>0</v>
      </c>
      <c r="AD161" s="71" t="s">
        <v>297</v>
      </c>
      <c r="AE161" s="70">
        <v>0</v>
      </c>
      <c r="AF161" s="70">
        <v>0</v>
      </c>
      <c r="AG161" s="71" t="s">
        <v>297</v>
      </c>
      <c r="AH161" s="70">
        <v>0</v>
      </c>
      <c r="AI161" s="70">
        <v>0</v>
      </c>
      <c r="AJ161" s="71" t="s">
        <v>297</v>
      </c>
    </row>
    <row r="162" spans="1:36" s="2" customFormat="1" ht="15" customHeight="1" x14ac:dyDescent="0.3">
      <c r="A162" s="46" t="s">
        <v>249</v>
      </c>
      <c r="B162" s="46" t="s">
        <v>12</v>
      </c>
      <c r="C162" s="14" t="s">
        <v>321</v>
      </c>
      <c r="D162" s="70">
        <v>67008</v>
      </c>
      <c r="E162" s="70">
        <v>2834</v>
      </c>
      <c r="F162" s="71">
        <v>4.2293457497612229E-2</v>
      </c>
      <c r="G162" s="70">
        <v>0</v>
      </c>
      <c r="H162" s="70">
        <v>0</v>
      </c>
      <c r="I162" s="71" t="s">
        <v>297</v>
      </c>
      <c r="J162" s="70">
        <v>0</v>
      </c>
      <c r="K162" s="70">
        <v>0</v>
      </c>
      <c r="L162" s="71" t="s">
        <v>297</v>
      </c>
      <c r="M162" s="70">
        <v>0</v>
      </c>
      <c r="N162" s="70">
        <v>0</v>
      </c>
      <c r="O162" s="71" t="s">
        <v>297</v>
      </c>
      <c r="P162" s="70">
        <v>0</v>
      </c>
      <c r="Q162" s="70">
        <v>0</v>
      </c>
      <c r="R162" s="71" t="s">
        <v>297</v>
      </c>
      <c r="S162" s="70">
        <v>0</v>
      </c>
      <c r="T162" s="70">
        <v>0</v>
      </c>
      <c r="U162" s="71" t="s">
        <v>297</v>
      </c>
      <c r="V162" s="70">
        <v>0</v>
      </c>
      <c r="W162" s="70">
        <v>0</v>
      </c>
      <c r="X162" s="71" t="s">
        <v>297</v>
      </c>
      <c r="Y162" s="70">
        <v>0</v>
      </c>
      <c r="Z162" s="70">
        <v>0</v>
      </c>
      <c r="AA162" s="71" t="s">
        <v>297</v>
      </c>
      <c r="AB162" s="70">
        <v>0</v>
      </c>
      <c r="AC162" s="70">
        <v>0</v>
      </c>
      <c r="AD162" s="71" t="s">
        <v>297</v>
      </c>
      <c r="AE162" s="70">
        <v>0</v>
      </c>
      <c r="AF162" s="70">
        <v>0</v>
      </c>
      <c r="AG162" s="71" t="s">
        <v>297</v>
      </c>
      <c r="AH162" s="70">
        <v>0</v>
      </c>
      <c r="AI162" s="70">
        <v>0</v>
      </c>
      <c r="AJ162" s="71" t="s">
        <v>297</v>
      </c>
    </row>
    <row r="163" spans="1:36" s="2" customFormat="1" x14ac:dyDescent="0.3">
      <c r="A163" s="46" t="s">
        <v>56</v>
      </c>
      <c r="B163" s="46" t="s">
        <v>12</v>
      </c>
      <c r="C163" s="14" t="s">
        <v>321</v>
      </c>
      <c r="D163" s="70">
        <v>390</v>
      </c>
      <c r="E163" s="70">
        <v>6</v>
      </c>
      <c r="F163" s="71">
        <v>1.5384615384615385E-2</v>
      </c>
      <c r="G163" s="70">
        <v>0</v>
      </c>
      <c r="H163" s="70">
        <v>0</v>
      </c>
      <c r="I163" s="71" t="s">
        <v>297</v>
      </c>
      <c r="J163" s="70">
        <v>0</v>
      </c>
      <c r="K163" s="70">
        <v>0</v>
      </c>
      <c r="L163" s="71" t="s">
        <v>297</v>
      </c>
      <c r="M163" s="70">
        <v>0</v>
      </c>
      <c r="N163" s="70">
        <v>0</v>
      </c>
      <c r="O163" s="71" t="s">
        <v>297</v>
      </c>
      <c r="P163" s="70">
        <v>0</v>
      </c>
      <c r="Q163" s="70">
        <v>0</v>
      </c>
      <c r="R163" s="71" t="s">
        <v>297</v>
      </c>
      <c r="S163" s="70">
        <v>59000</v>
      </c>
      <c r="T163" s="70">
        <v>1094</v>
      </c>
      <c r="U163" s="71">
        <v>1.8542372881355931E-2</v>
      </c>
      <c r="V163" s="70">
        <v>40787</v>
      </c>
      <c r="W163" s="70">
        <v>737</v>
      </c>
      <c r="X163" s="71">
        <v>1.8069482923480519E-2</v>
      </c>
      <c r="Y163" s="70">
        <v>1755</v>
      </c>
      <c r="Z163" s="70">
        <v>33</v>
      </c>
      <c r="AA163" s="71">
        <v>1.8803418803418803E-2</v>
      </c>
      <c r="AB163" s="70">
        <v>15444</v>
      </c>
      <c r="AC163" s="70">
        <v>288</v>
      </c>
      <c r="AD163" s="71">
        <v>1.8648018648018648E-2</v>
      </c>
      <c r="AE163" s="70">
        <v>22680</v>
      </c>
      <c r="AF163" s="70">
        <v>199</v>
      </c>
      <c r="AG163" s="71">
        <v>8.7742504409171074E-3</v>
      </c>
      <c r="AH163" s="70">
        <v>325</v>
      </c>
      <c r="AI163" s="70">
        <v>12</v>
      </c>
      <c r="AJ163" s="71">
        <v>3.6923076923076927E-2</v>
      </c>
    </row>
    <row r="164" spans="1:36" s="2" customFormat="1" ht="15" customHeight="1" x14ac:dyDescent="0.3">
      <c r="A164" s="46" t="s">
        <v>56</v>
      </c>
      <c r="B164" s="46" t="s">
        <v>12</v>
      </c>
      <c r="C164" s="14" t="s">
        <v>321</v>
      </c>
      <c r="D164" s="70">
        <v>5000138</v>
      </c>
      <c r="E164" s="70">
        <v>68121</v>
      </c>
      <c r="F164" s="71">
        <v>1.3623823982458084E-2</v>
      </c>
      <c r="G164" s="70">
        <v>5477771</v>
      </c>
      <c r="H164" s="70">
        <v>104166</v>
      </c>
      <c r="I164" s="71">
        <v>1.9016129005757998E-2</v>
      </c>
      <c r="J164" s="70">
        <v>6246610</v>
      </c>
      <c r="K164" s="70">
        <v>109403</v>
      </c>
      <c r="L164" s="71">
        <v>1.7513979582525561E-2</v>
      </c>
      <c r="M164" s="70">
        <v>7003808</v>
      </c>
      <c r="N164" s="70">
        <v>154057</v>
      </c>
      <c r="O164" s="71">
        <v>2.199617693688919E-2</v>
      </c>
      <c r="P164" s="70">
        <v>7299825</v>
      </c>
      <c r="Q164" s="70">
        <v>167818</v>
      </c>
      <c r="R164" s="71">
        <v>2.2989318237081027E-2</v>
      </c>
      <c r="S164" s="70">
        <v>5284812</v>
      </c>
      <c r="T164" s="70">
        <v>138149</v>
      </c>
      <c r="U164" s="71">
        <v>2.614075959561097E-2</v>
      </c>
      <c r="V164" s="70">
        <v>3020251</v>
      </c>
      <c r="W164" s="70">
        <v>61954</v>
      </c>
      <c r="X164" s="71">
        <v>2.0512864659261762E-2</v>
      </c>
      <c r="Y164" s="70">
        <v>5534107</v>
      </c>
      <c r="Z164" s="70">
        <v>101080</v>
      </c>
      <c r="AA164" s="71">
        <v>1.8264916092153621E-2</v>
      </c>
      <c r="AB164" s="70">
        <v>5599249</v>
      </c>
      <c r="AC164" s="70">
        <v>117905</v>
      </c>
      <c r="AD164" s="71">
        <v>2.1057288218473583E-2</v>
      </c>
      <c r="AE164" s="70">
        <v>5800223</v>
      </c>
      <c r="AF164" s="70">
        <v>146077</v>
      </c>
      <c r="AG164" s="71">
        <v>2.5184721346058592E-2</v>
      </c>
      <c r="AH164" s="70">
        <v>5486331</v>
      </c>
      <c r="AI164" s="70">
        <v>155930</v>
      </c>
      <c r="AJ164" s="71">
        <v>2.8421544380023735E-2</v>
      </c>
    </row>
    <row r="165" spans="1:36" s="2" customFormat="1" ht="15" customHeight="1" x14ac:dyDescent="0.3">
      <c r="A165" s="46" t="s">
        <v>41</v>
      </c>
      <c r="B165" s="46" t="s">
        <v>12</v>
      </c>
      <c r="C165" s="14" t="s">
        <v>321</v>
      </c>
      <c r="D165" s="70">
        <v>0</v>
      </c>
      <c r="E165" s="70">
        <v>0</v>
      </c>
      <c r="F165" s="71" t="s">
        <v>297</v>
      </c>
      <c r="G165" s="70">
        <v>0</v>
      </c>
      <c r="H165" s="70">
        <v>0</v>
      </c>
      <c r="I165" s="71" t="s">
        <v>297</v>
      </c>
      <c r="J165" s="70">
        <v>0</v>
      </c>
      <c r="K165" s="70">
        <v>0</v>
      </c>
      <c r="L165" s="71" t="s">
        <v>297</v>
      </c>
      <c r="M165" s="70">
        <v>0</v>
      </c>
      <c r="N165" s="70">
        <v>0</v>
      </c>
      <c r="O165" s="71" t="s">
        <v>297</v>
      </c>
      <c r="P165" s="70">
        <v>0</v>
      </c>
      <c r="Q165" s="70">
        <v>0</v>
      </c>
      <c r="R165" s="71" t="s">
        <v>297</v>
      </c>
      <c r="S165" s="70">
        <v>721</v>
      </c>
      <c r="T165" s="70">
        <v>112</v>
      </c>
      <c r="U165" s="71">
        <v>0.1553398058252427</v>
      </c>
      <c r="V165" s="70">
        <v>0</v>
      </c>
      <c r="W165" s="70">
        <v>0</v>
      </c>
      <c r="X165" s="71" t="s">
        <v>297</v>
      </c>
      <c r="Y165" s="70">
        <v>598</v>
      </c>
      <c r="Z165" s="70">
        <v>135</v>
      </c>
      <c r="AA165" s="71">
        <v>0.225752508361204</v>
      </c>
      <c r="AB165" s="70">
        <v>1092</v>
      </c>
      <c r="AC165" s="70">
        <v>223</v>
      </c>
      <c r="AD165" s="71">
        <v>0.20421245421245421</v>
      </c>
      <c r="AE165" s="70">
        <v>0</v>
      </c>
      <c r="AF165" s="70">
        <v>0</v>
      </c>
      <c r="AG165" s="71" t="s">
        <v>297</v>
      </c>
      <c r="AH165" s="70">
        <v>6</v>
      </c>
      <c r="AI165" s="70">
        <v>1</v>
      </c>
      <c r="AJ165" s="71">
        <v>0.16666666666666666</v>
      </c>
    </row>
    <row r="166" spans="1:36" s="2" customFormat="1" ht="15" customHeight="1" x14ac:dyDescent="0.3">
      <c r="A166" s="46" t="s">
        <v>41</v>
      </c>
      <c r="B166" s="46" t="s">
        <v>12</v>
      </c>
      <c r="C166" s="14" t="s">
        <v>321</v>
      </c>
      <c r="D166" s="70">
        <v>0</v>
      </c>
      <c r="E166" s="70">
        <v>0</v>
      </c>
      <c r="F166" s="71" t="s">
        <v>297</v>
      </c>
      <c r="G166" s="70">
        <v>27399</v>
      </c>
      <c r="H166" s="70">
        <v>5253</v>
      </c>
      <c r="I166" s="71">
        <v>0.19172232563232236</v>
      </c>
      <c r="J166" s="70">
        <v>92059</v>
      </c>
      <c r="K166" s="70">
        <v>16747</v>
      </c>
      <c r="L166" s="71">
        <v>0.18191594520905072</v>
      </c>
      <c r="M166" s="70">
        <v>57440</v>
      </c>
      <c r="N166" s="70">
        <v>8090</v>
      </c>
      <c r="O166" s="71">
        <v>0.14084261838440112</v>
      </c>
      <c r="P166" s="70">
        <v>69550</v>
      </c>
      <c r="Q166" s="70">
        <v>15311</v>
      </c>
      <c r="R166" s="71">
        <v>0.22014378145219266</v>
      </c>
      <c r="S166" s="70">
        <v>70843</v>
      </c>
      <c r="T166" s="70">
        <v>12735</v>
      </c>
      <c r="U166" s="71">
        <v>0.17976370283584828</v>
      </c>
      <c r="V166" s="70">
        <v>136513</v>
      </c>
      <c r="W166" s="70">
        <v>16835</v>
      </c>
      <c r="X166" s="71">
        <v>0.12332158842015047</v>
      </c>
      <c r="Y166" s="70">
        <v>443014</v>
      </c>
      <c r="Z166" s="70">
        <v>20573</v>
      </c>
      <c r="AA166" s="71">
        <v>4.6438712997783363E-2</v>
      </c>
      <c r="AB166" s="70">
        <v>66950</v>
      </c>
      <c r="AC166" s="70">
        <v>19848</v>
      </c>
      <c r="AD166" s="71">
        <v>0.2964600448095594</v>
      </c>
      <c r="AE166" s="70">
        <v>23645</v>
      </c>
      <c r="AF166" s="70">
        <v>7716</v>
      </c>
      <c r="AG166" s="71">
        <v>0.32632691901036159</v>
      </c>
      <c r="AH166" s="70">
        <v>31213</v>
      </c>
      <c r="AI166" s="70">
        <v>4962</v>
      </c>
      <c r="AJ166" s="71">
        <v>0.1589722231121648</v>
      </c>
    </row>
    <row r="167" spans="1:36" s="2" customFormat="1" x14ac:dyDescent="0.3">
      <c r="A167" s="46" t="s">
        <v>41</v>
      </c>
      <c r="B167" s="46" t="s">
        <v>12</v>
      </c>
      <c r="C167" s="14" t="s">
        <v>321</v>
      </c>
      <c r="D167" s="70">
        <v>0</v>
      </c>
      <c r="E167" s="70">
        <v>0</v>
      </c>
      <c r="F167" s="71" t="s">
        <v>297</v>
      </c>
      <c r="G167" s="70">
        <v>17108</v>
      </c>
      <c r="H167" s="70">
        <v>2843</v>
      </c>
      <c r="I167" s="71">
        <v>0.16617956511573534</v>
      </c>
      <c r="J167" s="70">
        <v>99606</v>
      </c>
      <c r="K167" s="70">
        <v>4241</v>
      </c>
      <c r="L167" s="71">
        <v>4.257775636005863E-2</v>
      </c>
      <c r="M167" s="70">
        <v>16926</v>
      </c>
      <c r="N167" s="70">
        <v>2918</v>
      </c>
      <c r="O167" s="71">
        <v>0.17239749497814014</v>
      </c>
      <c r="P167" s="70">
        <v>15086</v>
      </c>
      <c r="Q167" s="70">
        <v>3319</v>
      </c>
      <c r="R167" s="71">
        <v>0.22000530292986875</v>
      </c>
      <c r="S167" s="70">
        <v>11303</v>
      </c>
      <c r="T167" s="70">
        <v>2709</v>
      </c>
      <c r="U167" s="71">
        <v>0.23967088383614971</v>
      </c>
      <c r="V167" s="70">
        <v>8405</v>
      </c>
      <c r="W167" s="70">
        <v>1750</v>
      </c>
      <c r="X167" s="71">
        <v>0.20820939916716241</v>
      </c>
      <c r="Y167" s="70">
        <v>20546</v>
      </c>
      <c r="Z167" s="70">
        <v>3249</v>
      </c>
      <c r="AA167" s="71">
        <v>0.15813296992115253</v>
      </c>
      <c r="AB167" s="70">
        <v>5590</v>
      </c>
      <c r="AC167" s="70">
        <v>1484</v>
      </c>
      <c r="AD167" s="71">
        <v>0.26547406082289804</v>
      </c>
      <c r="AE167" s="70">
        <v>6403</v>
      </c>
      <c r="AF167" s="70">
        <v>1584</v>
      </c>
      <c r="AG167" s="71">
        <v>0.24738403873184445</v>
      </c>
      <c r="AH167" s="70">
        <v>4088</v>
      </c>
      <c r="AI167" s="70">
        <v>1008</v>
      </c>
      <c r="AJ167" s="71">
        <v>0.24657534246575341</v>
      </c>
    </row>
    <row r="168" spans="1:36" s="2" customFormat="1" x14ac:dyDescent="0.3">
      <c r="A168" s="13" t="s">
        <v>4</v>
      </c>
      <c r="B168" s="46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</row>
  </sheetData>
  <sortState ref="A3:AU167">
    <sortCondition sortBy="cellColor" ref="A3:A167" dxfId="0"/>
  </sortState>
  <mergeCells count="11">
    <mergeCell ref="AH2:AJ2"/>
    <mergeCell ref="AE2:AG2"/>
    <mergeCell ref="Y2:AA2"/>
    <mergeCell ref="AB2:AD2"/>
    <mergeCell ref="V2:X2"/>
    <mergeCell ref="D2:F2"/>
    <mergeCell ref="P2:R2"/>
    <mergeCell ref="S2:U2"/>
    <mergeCell ref="J2:L2"/>
    <mergeCell ref="M2:O2"/>
    <mergeCell ref="G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Intro</vt:lpstr>
      <vt:lpstr>Khorasan - Prices (Imports)</vt:lpstr>
      <vt:lpstr>Khorasan - Prices (Exports)</vt:lpstr>
      <vt:lpstr>Khorasan- Prices (Bazaar-Local)</vt:lpstr>
      <vt:lpstr>Imports- DataSum (Adj)</vt:lpstr>
      <vt:lpstr>Imports- DataSumOther (Adj)</vt:lpstr>
      <vt:lpstr>Imports- Data (Raw&amp;Adj)</vt:lpstr>
      <vt:lpstr>Imports - DataOther (Raw&amp;Adj)</vt:lpstr>
      <vt:lpstr>Exports- DataSum (Adj) - 2</vt:lpstr>
      <vt:lpstr>Exports- DataSum (Adj) - 1</vt:lpstr>
      <vt:lpstr>Exports- Data (Raw&amp;Adj)</vt:lpstr>
      <vt:lpstr>Exports- DataOther (Raw&amp;Adj)</vt:lpstr>
      <vt:lpstr>Bazaar(Local)- Prices (Raw&amp;Adj)</vt:lpstr>
      <vt:lpstr>Color Legend</vt:lpstr>
      <vt:lpstr>Totals - Imports &amp; Exports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2018-11-13T17:00:20Z</dcterms:modified>
</cp:coreProperties>
</file>