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 tabRatio="792"/>
  </bookViews>
  <sheets>
    <sheet name="Intro" sheetId="25" r:id="rId1"/>
    <sheet name="Ghilan&amp;Tunekabun - Prices (Im)" sheetId="21" r:id="rId2"/>
    <sheet name="Ghilan&amp;Tunekabun - Prices (Ex)" sheetId="22" r:id="rId3"/>
    <sheet name="Ghilan - Prices (Bazaar-Local)" sheetId="23" r:id="rId4"/>
    <sheet name="Imports - Data (Raw &amp; Adjusted)" sheetId="1" r:id="rId5"/>
    <sheet name="Exports - Data (Raw &amp; Adjusted)" sheetId="20" r:id="rId6"/>
    <sheet name="Bazaar(Local)- Prices (Raw&amp;Adj)" sheetId="24" r:id="rId7"/>
    <sheet name="Color Legend" sheetId="26" r:id="rId8"/>
  </sheets>
  <calcPr calcId="152511"/>
</workbook>
</file>

<file path=xl/calcChain.xml><?xml version="1.0" encoding="utf-8"?>
<calcChain xmlns="http://schemas.openxmlformats.org/spreadsheetml/2006/main">
  <c r="O4" i="24" l="1"/>
  <c r="N4" i="24"/>
  <c r="F2" i="24"/>
  <c r="D2" i="24"/>
  <c r="E2" i="24"/>
  <c r="L21" i="24"/>
  <c r="F39" i="24" l="1"/>
  <c r="E61" i="24" l="1"/>
  <c r="F58" i="24"/>
  <c r="B58" i="24"/>
  <c r="F57" i="24"/>
  <c r="B57" i="24"/>
  <c r="F56" i="24"/>
  <c r="B56" i="24"/>
  <c r="F55" i="24"/>
  <c r="B55" i="24"/>
  <c r="F54" i="24"/>
  <c r="B54" i="24"/>
  <c r="F53" i="24"/>
  <c r="B53" i="24"/>
  <c r="F52" i="24"/>
  <c r="B52" i="24"/>
  <c r="F51" i="24"/>
  <c r="B51" i="24"/>
  <c r="F50" i="24"/>
  <c r="F49" i="24"/>
  <c r="F48" i="24"/>
  <c r="B48" i="24"/>
  <c r="F47" i="24"/>
  <c r="B47" i="24"/>
  <c r="F46" i="24"/>
  <c r="B46" i="24"/>
  <c r="F45" i="24"/>
  <c r="B45" i="24"/>
  <c r="F44" i="24"/>
  <c r="B44" i="24"/>
  <c r="F43" i="24"/>
  <c r="B43" i="24"/>
  <c r="F42" i="24"/>
  <c r="B42" i="24"/>
  <c r="F41" i="24"/>
  <c r="B41" i="24"/>
  <c r="F40" i="24"/>
  <c r="B40" i="24"/>
  <c r="B39" i="24"/>
  <c r="J23" i="24"/>
  <c r="I23" i="24"/>
  <c r="J22" i="24"/>
  <c r="I22" i="24"/>
  <c r="J21" i="24"/>
  <c r="J20" i="24"/>
  <c r="J14" i="24"/>
  <c r="I14" i="24"/>
  <c r="J13" i="24"/>
  <c r="I13" i="24"/>
  <c r="J12" i="24"/>
  <c r="I12" i="24"/>
  <c r="J9" i="24"/>
  <c r="I9" i="24"/>
  <c r="J8" i="24"/>
  <c r="I8" i="24"/>
  <c r="J7" i="24"/>
  <c r="I7" i="24"/>
  <c r="J5" i="24"/>
  <c r="I5" i="24"/>
  <c r="F5" i="24"/>
  <c r="E5" i="24"/>
  <c r="C5" i="24"/>
  <c r="G2" i="24"/>
  <c r="R44" i="1" l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O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8" i="1"/>
  <c r="H7" i="1"/>
  <c r="H6" i="1"/>
  <c r="H5" i="1"/>
  <c r="H4" i="1"/>
  <c r="E42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" i="1"/>
  <c r="E7" i="1"/>
  <c r="E6" i="1"/>
  <c r="E5" i="1"/>
  <c r="E4" i="1"/>
  <c r="Q4" i="20"/>
  <c r="Q5" i="20"/>
  <c r="Q6" i="20"/>
  <c r="Q7" i="20"/>
  <c r="Q8" i="20"/>
  <c r="Q9" i="20"/>
  <c r="Q10" i="20"/>
  <c r="Q11" i="20"/>
  <c r="Q12" i="20"/>
  <c r="N4" i="20"/>
  <c r="N5" i="20"/>
  <c r="N6" i="20"/>
  <c r="N7" i="20"/>
  <c r="N8" i="20"/>
  <c r="N9" i="20"/>
  <c r="N10" i="20"/>
  <c r="N11" i="20"/>
  <c r="N12" i="20"/>
  <c r="K4" i="20"/>
  <c r="K5" i="20"/>
  <c r="K6" i="20"/>
  <c r="K7" i="20"/>
  <c r="K8" i="20"/>
  <c r="K9" i="20"/>
  <c r="K10" i="20"/>
  <c r="K11" i="20"/>
  <c r="K12" i="20"/>
  <c r="H4" i="20"/>
  <c r="H5" i="20"/>
  <c r="H6" i="20"/>
  <c r="H7" i="20"/>
  <c r="H8" i="20"/>
  <c r="H9" i="20"/>
  <c r="H10" i="20"/>
  <c r="H11" i="20"/>
  <c r="H12" i="20"/>
  <c r="E4" i="20"/>
  <c r="E5" i="20"/>
  <c r="E6" i="20"/>
  <c r="E7" i="20"/>
  <c r="E8" i="20"/>
  <c r="E9" i="20"/>
  <c r="E10" i="20"/>
  <c r="E11" i="20"/>
  <c r="E12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13" i="20"/>
  <c r="G26" i="20" l="1"/>
  <c r="H26" i="20" s="1"/>
  <c r="G44" i="1"/>
  <c r="F44" i="1"/>
  <c r="D44" i="1"/>
  <c r="C44" i="1"/>
  <c r="G43" i="1"/>
  <c r="F43" i="1"/>
  <c r="D43" i="1"/>
  <c r="C43" i="1"/>
  <c r="G41" i="1"/>
  <c r="F41" i="1"/>
  <c r="D41" i="1"/>
  <c r="C41" i="1"/>
  <c r="G9" i="1"/>
  <c r="F9" i="1"/>
  <c r="D9" i="1"/>
  <c r="C9" i="1"/>
  <c r="E9" i="1" l="1"/>
  <c r="E41" i="1"/>
  <c r="E43" i="1"/>
  <c r="E44" i="1"/>
  <c r="H9" i="1"/>
  <c r="H41" i="1"/>
  <c r="H43" i="1"/>
  <c r="H44" i="1"/>
</calcChain>
</file>

<file path=xl/comments1.xml><?xml version="1.0" encoding="utf-8"?>
<comments xmlns="http://schemas.openxmlformats.org/spreadsheetml/2006/main">
  <authors>
    <author>Author</author>
  </authors>
  <commentList>
    <comment ref="M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both, other fresh fruit and other dried fruit.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Reduced considerably due to abundant rice crop.
Also, unsure if this is export price, might be because it is mentioned in the context of price fetched for exports to Russia.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decline in prices is mainly due to the break out of an epidemic putting a stop to all trade during several months of the year and the Turco-Russian War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Q3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might be missing a digit.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includes both, other fresh fruit and other dried fruit.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 decline in prices is mainly due to the break out of an epidemic putting a stop to all trade during several months of the year and the Turco-Russian War.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Price is quoted in loads of 50 lbs.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Reduced considerably due to abundant rice crop.
Also, unsure if this is export price, might be because it is mentioned in the context of price fetched for exports to Russia.</t>
        </r>
      </text>
    </comment>
  </commentList>
</comments>
</file>

<file path=xl/sharedStrings.xml><?xml version="1.0" encoding="utf-8"?>
<sst xmlns="http://schemas.openxmlformats.org/spreadsheetml/2006/main" count="872" uniqueCount="240">
  <si>
    <t>Articles</t>
  </si>
  <si>
    <t>Units</t>
  </si>
  <si>
    <t>Quantity</t>
  </si>
  <si>
    <t>Number</t>
  </si>
  <si>
    <t>Spices</t>
  </si>
  <si>
    <t>Total (from regions)</t>
  </si>
  <si>
    <t>Opium</t>
  </si>
  <si>
    <t>Salt</t>
  </si>
  <si>
    <t>Value (Sterling)</t>
  </si>
  <si>
    <t>Provisions and alimentary preserves</t>
  </si>
  <si>
    <t>Matches</t>
  </si>
  <si>
    <t xml:space="preserve">Arms </t>
  </si>
  <si>
    <t>Wood</t>
  </si>
  <si>
    <t>Beverages</t>
  </si>
  <si>
    <t>Candles</t>
  </si>
  <si>
    <t>Wheat, barley and oats</t>
  </si>
  <si>
    <t>Flour</t>
  </si>
  <si>
    <t>Sugar, loaf</t>
  </si>
  <si>
    <t>Sugar, moist</t>
  </si>
  <si>
    <t>Tea</t>
  </si>
  <si>
    <t>Drugs</t>
  </si>
  <si>
    <t>Galoshes</t>
  </si>
  <si>
    <t>Clothing</t>
  </si>
  <si>
    <t>Naphtha oil</t>
  </si>
  <si>
    <t>Other oils, not vegetable</t>
  </si>
  <si>
    <t>Silkworm eggs</t>
  </si>
  <si>
    <t>Copper and nickel</t>
  </si>
  <si>
    <t>Cement, lime, plaster</t>
  </si>
  <si>
    <t>Gilan &amp; Tunekabun, 1908-09</t>
  </si>
  <si>
    <t>Gilan &amp; Tunekabun, 1909-10</t>
  </si>
  <si>
    <t>Gilan &amp; Tunekabun, 1910-11</t>
  </si>
  <si>
    <t>Lbs</t>
  </si>
  <si>
    <t>Pairs</t>
  </si>
  <si>
    <t>Carriages and vehicles of all kinds with accessories</t>
  </si>
  <si>
    <t>Imitation of gold and silver thread</t>
  </si>
  <si>
    <t>All other raw textile products and textile manufactures, not mentioned above</t>
  </si>
  <si>
    <t>Rope, cordage and twine</t>
  </si>
  <si>
    <t>Mercery and hardware</t>
  </si>
  <si>
    <t>Furniture</t>
  </si>
  <si>
    <t>Ships, boats and rigging</t>
  </si>
  <si>
    <t>Leather</t>
  </si>
  <si>
    <t>Leatherwares</t>
  </si>
  <si>
    <t>Earthenware, chinaware and porcelain</t>
  </si>
  <si>
    <t>Chemical products</t>
  </si>
  <si>
    <t xml:space="preserve">Printed matter </t>
  </si>
  <si>
    <t>Gunpowder and cartridges</t>
  </si>
  <si>
    <t>Soap</t>
  </si>
  <si>
    <t>Tobacco</t>
  </si>
  <si>
    <t>Dyes, colours and varnishes</t>
  </si>
  <si>
    <t>Vegetables and vegetable substances</t>
  </si>
  <si>
    <t>Charcoal</t>
  </si>
  <si>
    <r>
      <t>All other grains</t>
    </r>
    <r>
      <rPr>
        <sz val="11.5"/>
        <rFont val="Times New Roman"/>
        <family val="1"/>
      </rPr>
      <t/>
    </r>
  </si>
  <si>
    <t>Almonds and pistachios</t>
  </si>
  <si>
    <t>Nuts and walnuts</t>
  </si>
  <si>
    <t>Dates</t>
  </si>
  <si>
    <t>Oranges, lemons and mandarins</t>
  </si>
  <si>
    <t>Other fresh fruit</t>
  </si>
  <si>
    <t>Dried fruit</t>
  </si>
  <si>
    <t>Fish oil</t>
  </si>
  <si>
    <t>Gums</t>
  </si>
  <si>
    <t>Other animal products</t>
  </si>
  <si>
    <t>Gold coin and paper money</t>
  </si>
  <si>
    <t>Cotton, raw</t>
  </si>
  <si>
    <t>Carpets of wool</t>
  </si>
  <si>
    <t>Fish, fresh or dried</t>
  </si>
  <si>
    <t>Flax and hemp</t>
  </si>
  <si>
    <t>Articles of art and virtu</t>
  </si>
  <si>
    <t>Resins and bitumen</t>
  </si>
  <si>
    <t>Colours, dyes and varnishes (including henna)</t>
  </si>
  <si>
    <t>Rice, husked</t>
  </si>
  <si>
    <t>Rice, unhusked</t>
  </si>
  <si>
    <t>Gilan &amp; Tunekabun, 1906-07</t>
  </si>
  <si>
    <t>Gilan &amp; Tunekabun, 1907-08</t>
  </si>
  <si>
    <t>Ice</t>
  </si>
  <si>
    <t>46,134'</t>
  </si>
  <si>
    <t>Animal products</t>
  </si>
  <si>
    <r>
      <rPr>
        <sz val="11.5"/>
        <rFont val="Times New Roman"/>
        <family val="1"/>
      </rPr>
      <t>30,891,</t>
    </r>
  </si>
  <si>
    <t>Tin, lead and zinc</t>
  </si>
  <si>
    <t>Manufactures of silver, gold and platinum</t>
  </si>
  <si>
    <t>Stones, worked and unworked</t>
  </si>
  <si>
    <r>
      <rPr>
        <sz val="11.5"/>
        <rFont val="Times New Roman"/>
        <family val="1"/>
      </rPr>
      <t>1,10</t>
    </r>
  </si>
  <si>
    <t>Ghilan &amp; Tunekabun, 1906-07</t>
  </si>
  <si>
    <t>Ghilan &amp; Tunekabun, 1907-08</t>
  </si>
  <si>
    <t>Ghilan &amp; Tunekabun, 1908-09</t>
  </si>
  <si>
    <t>Ghilan &amp; Tunekabun, 1909-10</t>
  </si>
  <si>
    <t>Ghilan &amp; Tunekabun, 1910-11</t>
  </si>
  <si>
    <t>Glass, wares</t>
  </si>
  <si>
    <t>Glass, window</t>
  </si>
  <si>
    <t>Glass, mirrors</t>
  </si>
  <si>
    <t>Silk, tissues</t>
  </si>
  <si>
    <t>Jute and hemp, yarns and tissues</t>
  </si>
  <si>
    <t>Linen and hemp, yarns and tissues</t>
  </si>
  <si>
    <t>Wool, tissues</t>
  </si>
  <si>
    <t>Cotton, tissues, velvets and plushes</t>
  </si>
  <si>
    <t>Stones, precious</t>
  </si>
  <si>
    <t>Caviare</t>
  </si>
  <si>
    <t>Silk, raw</t>
  </si>
  <si>
    <t>Skins, undressed</t>
  </si>
  <si>
    <t>Peltries</t>
  </si>
  <si>
    <t>Prices and Wages in London &amp; Southern England, 1259-1914</t>
  </si>
  <si>
    <t>A1) Original Prices</t>
  </si>
  <si>
    <t>Source</t>
  </si>
  <si>
    <t>Currency/units</t>
  </si>
  <si>
    <t>£/Lbs</t>
  </si>
  <si>
    <t>Comment</t>
  </si>
  <si>
    <t>Place of Origin</t>
  </si>
  <si>
    <t>Good</t>
  </si>
  <si>
    <t>Year</t>
  </si>
  <si>
    <t>1906-07</t>
  </si>
  <si>
    <t/>
  </si>
  <si>
    <t>1907-08</t>
  </si>
  <si>
    <t>1908-09</t>
  </si>
  <si>
    <t>1909-10</t>
  </si>
  <si>
    <t>1910-11</t>
  </si>
  <si>
    <t>Price (Sterling)</t>
  </si>
  <si>
    <t>Eggs</t>
  </si>
  <si>
    <t>Animals, living (mostly horses)</t>
  </si>
  <si>
    <t>£/Number</t>
  </si>
  <si>
    <t>£/Pair</t>
  </si>
  <si>
    <t>£/Bottle</t>
  </si>
  <si>
    <t>£/100 pieces</t>
  </si>
  <si>
    <t>£/Square yard</t>
  </si>
  <si>
    <t>Silk, hustles and knibs</t>
  </si>
  <si>
    <t>Rice</t>
  </si>
  <si>
    <t>Meat</t>
  </si>
  <si>
    <t>Wheat</t>
  </si>
  <si>
    <t>Barley</t>
  </si>
  <si>
    <t>Ghee</t>
  </si>
  <si>
    <t>Olive oil</t>
  </si>
  <si>
    <t>Wool</t>
  </si>
  <si>
    <t>Cotton</t>
  </si>
  <si>
    <t>Sugar</t>
  </si>
  <si>
    <t>Petroleum</t>
  </si>
  <si>
    <t>Box wood</t>
  </si>
  <si>
    <t>Embroidery</t>
  </si>
  <si>
    <t>Oxen</t>
  </si>
  <si>
    <t>Sheep</t>
  </si>
  <si>
    <t>Hides</t>
  </si>
  <si>
    <t>Sheep skins</t>
  </si>
  <si>
    <t>Unit</t>
  </si>
  <si>
    <t>Ghilan (local prices), 1864-65</t>
  </si>
  <si>
    <t>Ghilan (local prices), 1869-70</t>
  </si>
  <si>
    <t>Ghilan (local prices), 1870-71</t>
  </si>
  <si>
    <t>Ghilan (local prices), 1871-72</t>
  </si>
  <si>
    <t>Ghilan (local prices), 1872-73</t>
  </si>
  <si>
    <t>Ghilan (prices of produce), 1875-76</t>
  </si>
  <si>
    <t>Ghilan (prices of produce), 1876-77</t>
  </si>
  <si>
    <t>Ghilan (prices of produce), 1878-79</t>
  </si>
  <si>
    <t>Ghilan (prices of produce), 1898-99</t>
  </si>
  <si>
    <t>Ghilan (prices of produce), 1899-00</t>
  </si>
  <si>
    <t>£/number</t>
  </si>
  <si>
    <t>£/Lbs.</t>
  </si>
  <si>
    <t>£/square yard</t>
  </si>
  <si>
    <t>£/head</t>
  </si>
  <si>
    <t>Sterling Calculations:</t>
  </si>
  <si>
    <t>£</t>
  </si>
  <si>
    <t>s.</t>
  </si>
  <si>
    <t>d.</t>
  </si>
  <si>
    <t>Total</t>
  </si>
  <si>
    <t>s</t>
  </si>
  <si>
    <t>d</t>
  </si>
  <si>
    <t>men shah</t>
  </si>
  <si>
    <t>lbs</t>
  </si>
  <si>
    <t>l.</t>
  </si>
  <si>
    <t>krans</t>
  </si>
  <si>
    <t>shahis</t>
  </si>
  <si>
    <t>tomans</t>
  </si>
  <si>
    <t>toman</t>
  </si>
  <si>
    <t>kran</t>
  </si>
  <si>
    <t>panabuts</t>
  </si>
  <si>
    <t>pood</t>
  </si>
  <si>
    <t>lbs.</t>
  </si>
  <si>
    <t>metric ton</t>
  </si>
  <si>
    <t>kuti</t>
  </si>
  <si>
    <t>cwt</t>
  </si>
  <si>
    <t>1864-65</t>
  </si>
  <si>
    <t>1869-70</t>
  </si>
  <si>
    <t>1870-71</t>
  </si>
  <si>
    <t>1871-72</t>
  </si>
  <si>
    <t>1872-73</t>
  </si>
  <si>
    <t>1875-76</t>
  </si>
  <si>
    <t>1876-77</t>
  </si>
  <si>
    <t>1878-79</t>
  </si>
  <si>
    <t>1897-98</t>
  </si>
  <si>
    <t>1898-99</t>
  </si>
  <si>
    <t>1899-00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</si>
  <si>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</si>
  <si>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</si>
  <si>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</si>
  <si>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</si>
  <si>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</si>
  <si>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</si>
  <si>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</si>
  <si>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</si>
  <si>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- rearranges the adjusted data on bazaar (local) prices in single series for each commodity.</t>
  </si>
  <si>
    <t>Imports - Data (Raw &amp; Adjusted)</t>
  </si>
  <si>
    <t>Exports - Data (Raw &amp; Adjusted)</t>
  </si>
  <si>
    <t>- contains the raw and adjusted data on prices of imports taken directly from the sources described below.</t>
  </si>
  <si>
    <t>- contains the raw and adjusted data on prices of exports taken directly from the sources described below.</t>
  </si>
  <si>
    <t>- contains the raw and adjusted data on prices from bazaar (local) taken directly from the sources described below.</t>
  </si>
  <si>
    <t>Color Legend</t>
  </si>
  <si>
    <t>- mentions reason for colors of highlighted cells.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</si>
  <si>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</si>
  <si>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</si>
  <si>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</si>
  <si>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</si>
  <si>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>Change in unit of quantity</t>
  </si>
  <si>
    <t>Suspected data entries or invalid / unavailable conversion units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</si>
  <si>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 xml:space="preserve">in the city of </t>
    </r>
    <r>
      <rPr>
        <b/>
        <i/>
        <sz val="10"/>
        <rFont val="Arial"/>
        <family val="2"/>
      </rPr>
      <t xml:space="preserve">Ghilan and Tunekabun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1906-07 to 1910-11</t>
    </r>
    <r>
      <rPr>
        <sz val="10"/>
        <rFont val="Arial"/>
        <family val="2"/>
      </rPr>
      <t>.  The data were compiled by British consuls.</t>
    </r>
  </si>
  <si>
    <t xml:space="preserve">Ghilan &amp; Tunekabun - Prices (Imports) </t>
  </si>
  <si>
    <t xml:space="preserve">Ghilan &amp; Tunekabun - Prices (Exports) </t>
  </si>
  <si>
    <t xml:space="preserve">Ghilan - Prices (Bazaar-Local) </t>
  </si>
  <si>
    <t>India</t>
  </si>
  <si>
    <t>Box</t>
  </si>
  <si>
    <t>£/Box</t>
  </si>
  <si>
    <t>Raisins, dried</t>
  </si>
  <si>
    <t>Other dried fruit</t>
  </si>
  <si>
    <t>Skins, lamb</t>
  </si>
  <si>
    <t>Leatherware</t>
  </si>
  <si>
    <t>Calculations for Ghilan (1875-76 and 1876-77)</t>
  </si>
  <si>
    <t>- contains the raw and adjusted units for commodities and currencies of prices, quantities and values of imports taken from the sources described below.</t>
  </si>
  <si>
    <t>- contains the raw and adjusted units for commodities and currencies of prices, quantities and values of exports taken from the sources described below.</t>
  </si>
  <si>
    <t>Imports - Prices (Raw &amp; Adjusted)</t>
  </si>
  <si>
    <t>Exports - Prices (Raw &amp; Adjusted)</t>
  </si>
  <si>
    <t>Bazaar (Local) - Prices (Raw &amp; Adjusted)</t>
  </si>
  <si>
    <t xml:space="preserve">Rubber, raw and manufactured </t>
  </si>
  <si>
    <t xml:space="preserve">Rubber, raw and manufactured (India) </t>
  </si>
  <si>
    <t>Iron, cast iron and steel, manufactured</t>
  </si>
  <si>
    <t>Tin, lead and zinc, manufactured</t>
  </si>
  <si>
    <t>Copper and nickel, manufactured</t>
  </si>
  <si>
    <t>Silver, in bars</t>
  </si>
  <si>
    <t>Aluminium, manufactured</t>
  </si>
  <si>
    <t>Iron, steel, cast iron, old ron, tin plate, in sheets</t>
  </si>
  <si>
    <t>Paper and wares</t>
  </si>
  <si>
    <t>Silver coin (krans)</t>
  </si>
  <si>
    <t>Cotton, yarns</t>
  </si>
  <si>
    <t>Silk, in cocoons</t>
  </si>
  <si>
    <t>Tobacco, Tumbakee</t>
  </si>
  <si>
    <t>Skins, Sheep</t>
  </si>
  <si>
    <t>long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</si>
</sst>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000_);_(* \(#,##0.0000\);_(* &quot;-&quot;??_);_(@_)"/>
    <numFmt numFmtId="167" formatCode="0.000"/>
    <numFmt numFmtId="168" formatCode="0.00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.5"/>
      <name val="Times New Roman"/>
      <family val="1"/>
    </font>
    <font>
      <b/>
      <sz val="11"/>
      <color rgb="FF000000"/>
      <name val="Calibri"/>
      <family val="2"/>
      <scheme val="minor"/>
    </font>
    <font>
      <sz val="11.5"/>
      <name val="Times New Roman"/>
      <family val="1"/>
    </font>
    <font>
      <sz val="11.5"/>
      <name val="Times New Roman"/>
      <family val="1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2" fillId="0" borderId="0">
      <alignment vertical="top"/>
    </xf>
    <xf numFmtId="0" fontId="24" fillId="0" borderId="0">
      <alignment vertical="top"/>
    </xf>
  </cellStyleXfs>
  <cellXfs count="84">
    <xf numFmtId="0" fontId="0" fillId="0" borderId="0" xfId="0"/>
    <xf numFmtId="3" fontId="0" fillId="0" borderId="0" xfId="0" applyNumberFormat="1"/>
    <xf numFmtId="3" fontId="0" fillId="0" borderId="0" xfId="0" applyNumberFormat="1" applyFill="1"/>
    <xf numFmtId="0" fontId="0" fillId="0" borderId="0" xfId="0" applyFill="1"/>
    <xf numFmtId="0" fontId="0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wrapText="1"/>
    </xf>
    <xf numFmtId="164" fontId="2" fillId="0" borderId="0" xfId="1" applyNumberFormat="1" applyFont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0" fontId="0" fillId="0" borderId="0" xfId="0" applyFill="1" applyAlignment="1">
      <alignment horizontal="left"/>
    </xf>
    <xf numFmtId="164" fontId="2" fillId="0" borderId="0" xfId="1" applyNumberFormat="1" applyFont="1" applyBorder="1" applyAlignment="1">
      <alignment horizontal="left" vertical="center" wrapText="1"/>
    </xf>
    <xf numFmtId="164" fontId="10" fillId="0" borderId="0" xfId="1" applyNumberFormat="1" applyFont="1" applyBorder="1" applyAlignment="1">
      <alignment horizontal="right" vertical="center" wrapText="1"/>
    </xf>
    <xf numFmtId="164" fontId="11" fillId="0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 wrapText="1"/>
    </xf>
    <xf numFmtId="0" fontId="13" fillId="0" borderId="0" xfId="3" applyFont="1" applyBorder="1" applyAlignment="1">
      <alignment horizontal="left" vertical="center"/>
    </xf>
    <xf numFmtId="0" fontId="12" fillId="0" borderId="0" xfId="3" applyAlignment="1"/>
    <xf numFmtId="0" fontId="14" fillId="0" borderId="0" xfId="3" applyFont="1" applyAlignment="1"/>
    <xf numFmtId="0" fontId="15" fillId="0" borderId="0" xfId="3" applyFont="1" applyFill="1" applyBorder="1" applyAlignment="1">
      <alignment horizontal="left" vertical="center"/>
    </xf>
    <xf numFmtId="0" fontId="16" fillId="0" borderId="0" xfId="3" applyFont="1" applyBorder="1" applyAlignment="1">
      <alignment horizontal="right"/>
    </xf>
    <xf numFmtId="0" fontId="17" fillId="2" borderId="0" xfId="3" applyFont="1" applyFill="1" applyBorder="1" applyAlignment="1">
      <alignment horizontal="left"/>
    </xf>
    <xf numFmtId="0" fontId="16" fillId="2" borderId="0" xfId="3" applyFont="1" applyFill="1" applyBorder="1" applyAlignment="1">
      <alignment horizontal="center"/>
    </xf>
    <xf numFmtId="0" fontId="16" fillId="0" borderId="0" xfId="3" applyFont="1" applyBorder="1" applyAlignment="1">
      <alignment horizontal="center"/>
    </xf>
    <xf numFmtId="0" fontId="17" fillId="2" borderId="0" xfId="3" applyFont="1" applyFill="1" applyBorder="1" applyAlignment="1">
      <alignment horizontal="left" wrapText="1"/>
    </xf>
    <xf numFmtId="0" fontId="16" fillId="0" borderId="0" xfId="3" applyFont="1" applyBorder="1" applyAlignment="1">
      <alignment horizontal="left"/>
    </xf>
    <xf numFmtId="0" fontId="16" fillId="2" borderId="0" xfId="3" applyFont="1" applyFill="1" applyBorder="1" applyAlignment="1">
      <alignment horizontal="left"/>
    </xf>
    <xf numFmtId="0" fontId="14" fillId="0" borderId="0" xfId="3" applyFont="1" applyAlignment="1">
      <alignment horizontal="left"/>
    </xf>
    <xf numFmtId="0" fontId="17" fillId="2" borderId="0" xfId="3" applyFont="1" applyFill="1" applyBorder="1" applyAlignment="1">
      <alignment horizontal="right"/>
    </xf>
    <xf numFmtId="0" fontId="19" fillId="0" borderId="0" xfId="3" applyFont="1" applyBorder="1" applyAlignment="1">
      <alignment horizontal="right"/>
    </xf>
    <xf numFmtId="0" fontId="20" fillId="0" borderId="0" xfId="3" applyFont="1" applyBorder="1" applyAlignment="1">
      <alignment horizontal="center"/>
    </xf>
    <xf numFmtId="0" fontId="16" fillId="2" borderId="0" xfId="3" applyFont="1" applyFill="1" applyBorder="1" applyAlignment="1" applyProtection="1">
      <alignment horizontal="right"/>
    </xf>
    <xf numFmtId="0" fontId="12" fillId="0" borderId="0" xfId="3" applyFill="1" applyAlignment="1"/>
    <xf numFmtId="165" fontId="20" fillId="0" borderId="0" xfId="3" applyNumberFormat="1" applyFont="1" applyBorder="1" applyAlignment="1" applyProtection="1">
      <alignment horizontal="center"/>
    </xf>
    <xf numFmtId="166" fontId="2" fillId="0" borderId="0" xfId="1" applyNumberFormat="1" applyFont="1" applyBorder="1" applyAlignment="1">
      <alignment horizontal="right" vertical="center" wrapText="1"/>
    </xf>
    <xf numFmtId="0" fontId="17" fillId="0" borderId="0" xfId="3" applyFont="1" applyBorder="1" applyAlignment="1">
      <alignment horizontal="right" vertical="center" wrapText="1"/>
    </xf>
    <xf numFmtId="0" fontId="17" fillId="2" borderId="0" xfId="3" applyFont="1" applyFill="1" applyBorder="1" applyAlignment="1">
      <alignment horizontal="left" vertical="center" wrapText="1"/>
    </xf>
    <xf numFmtId="0" fontId="18" fillId="2" borderId="0" xfId="3" applyFont="1" applyFill="1" applyBorder="1" applyAlignment="1">
      <alignment horizontal="center" vertical="center" wrapText="1"/>
    </xf>
    <xf numFmtId="0" fontId="18" fillId="0" borderId="0" xfId="3" applyFont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 wrapText="1"/>
    </xf>
    <xf numFmtId="0" fontId="17" fillId="0" borderId="0" xfId="3" applyFont="1" applyAlignment="1">
      <alignment vertical="center" wrapText="1"/>
    </xf>
    <xf numFmtId="0" fontId="17" fillId="0" borderId="0" xfId="3" applyFont="1" applyBorder="1" applyAlignment="1">
      <alignment horizontal="right"/>
    </xf>
    <xf numFmtId="0" fontId="18" fillId="2" borderId="0" xfId="3" applyFont="1" applyFill="1" applyBorder="1" applyAlignment="1">
      <alignment horizontal="center"/>
    </xf>
    <xf numFmtId="0" fontId="18" fillId="0" borderId="0" xfId="3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7" fillId="0" borderId="0" xfId="3" applyFont="1" applyAlignment="1"/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167" fontId="0" fillId="0" borderId="0" xfId="0" applyNumberFormat="1"/>
    <xf numFmtId="0" fontId="0" fillId="0" borderId="0" xfId="0" applyFont="1" applyAlignment="1">
      <alignment vertical="top" wrapText="1"/>
    </xf>
    <xf numFmtId="167" fontId="0" fillId="0" borderId="0" xfId="0" applyNumberFormat="1" applyFont="1" applyAlignment="1">
      <alignment vertical="top" wrapText="1"/>
    </xf>
    <xf numFmtId="0" fontId="21" fillId="0" borderId="0" xfId="0" applyFont="1" applyAlignment="1">
      <alignment vertical="top" wrapText="1"/>
    </xf>
    <xf numFmtId="165" fontId="0" fillId="0" borderId="0" xfId="0" applyNumberFormat="1"/>
    <xf numFmtId="0" fontId="2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7" fontId="0" fillId="0" borderId="0" xfId="0" applyNumberFormat="1" applyFont="1"/>
    <xf numFmtId="0" fontId="0" fillId="0" borderId="0" xfId="0" applyAlignment="1">
      <alignment horizontal="center" vertical="center"/>
    </xf>
    <xf numFmtId="0" fontId="21" fillId="0" borderId="0" xfId="0" applyFont="1"/>
    <xf numFmtId="0" fontId="17" fillId="2" borderId="0" xfId="3" applyFont="1" applyFill="1" applyBorder="1" applyAlignment="1">
      <alignment horizontal="left" vertical="center"/>
    </xf>
    <xf numFmtId="0" fontId="24" fillId="0" borderId="0" xfId="4" applyFont="1" applyAlignment="1"/>
    <xf numFmtId="0" fontId="24" fillId="0" borderId="0" xfId="4" applyAlignment="1"/>
    <xf numFmtId="0" fontId="24" fillId="0" borderId="0" xfId="4" applyFont="1" applyBorder="1" applyAlignment="1"/>
    <xf numFmtId="0" fontId="24" fillId="0" borderId="0" xfId="4" applyBorder="1" applyAlignment="1"/>
    <xf numFmtId="0" fontId="26" fillId="0" borderId="0" xfId="4" applyFont="1" applyAlignment="1"/>
    <xf numFmtId="0" fontId="24" fillId="0" borderId="0" xfId="4" quotePrefix="1" applyFont="1" applyAlignment="1"/>
    <xf numFmtId="0" fontId="24" fillId="0" borderId="0" xfId="4" applyFont="1" applyAlignment="1">
      <alignment horizontal="left"/>
    </xf>
    <xf numFmtId="0" fontId="2" fillId="3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168" fontId="20" fillId="0" borderId="0" xfId="3" applyNumberFormat="1" applyFont="1" applyBorder="1" applyAlignment="1" applyProtection="1">
      <alignment horizontal="center"/>
    </xf>
    <xf numFmtId="164" fontId="2" fillId="3" borderId="0" xfId="1" applyNumberFormat="1" applyFont="1" applyFill="1" applyBorder="1" applyAlignment="1">
      <alignment horizontal="left" vertical="center" wrapText="1"/>
    </xf>
    <xf numFmtId="164" fontId="2" fillId="4" borderId="0" xfId="1" applyNumberFormat="1" applyFont="1" applyFill="1" applyBorder="1" applyAlignment="1">
      <alignment horizontal="right" vertical="center"/>
    </xf>
    <xf numFmtId="0" fontId="21" fillId="0" borderId="0" xfId="0" applyFont="1" applyAlignment="1">
      <alignment wrapText="1"/>
    </xf>
    <xf numFmtId="0" fontId="24" fillId="0" borderId="0" xfId="4" applyFont="1" applyAlignment="1">
      <alignment horizontal="left"/>
    </xf>
    <xf numFmtId="0" fontId="24" fillId="0" borderId="0" xfId="4" applyFont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K25" sqref="K25"/>
    </sheetView>
  </sheetViews>
  <sheetFormatPr defaultRowHeight="13.2" x14ac:dyDescent="0.25"/>
  <cols>
    <col min="1" max="2" width="8.88671875" style="68"/>
    <col min="3" max="3" width="17.21875" style="68" customWidth="1"/>
    <col min="4" max="16384" width="8.88671875" style="68"/>
  </cols>
  <sheetData>
    <row r="1" spans="1:4" x14ac:dyDescent="0.25">
      <c r="A1" s="67" t="s">
        <v>186</v>
      </c>
    </row>
    <row r="2" spans="1:4" x14ac:dyDescent="0.25">
      <c r="A2" s="67" t="s">
        <v>187</v>
      </c>
    </row>
    <row r="4" spans="1:4" x14ac:dyDescent="0.25">
      <c r="A4" s="67" t="s">
        <v>208</v>
      </c>
    </row>
    <row r="5" spans="1:4" x14ac:dyDescent="0.25">
      <c r="A5" s="67" t="s">
        <v>188</v>
      </c>
    </row>
    <row r="6" spans="1:4" s="70" customFormat="1" x14ac:dyDescent="0.25">
      <c r="A6" s="69"/>
    </row>
    <row r="7" spans="1:4" x14ac:dyDescent="0.25">
      <c r="A7" s="67" t="s">
        <v>189</v>
      </c>
    </row>
    <row r="8" spans="1:4" x14ac:dyDescent="0.25">
      <c r="A8" s="67" t="s">
        <v>190</v>
      </c>
    </row>
    <row r="9" spans="1:4" x14ac:dyDescent="0.25">
      <c r="A9" s="67"/>
    </row>
    <row r="10" spans="1:4" x14ac:dyDescent="0.25">
      <c r="A10" s="71" t="s">
        <v>191</v>
      </c>
    </row>
    <row r="11" spans="1:4" x14ac:dyDescent="0.25">
      <c r="A11" s="80" t="s">
        <v>209</v>
      </c>
      <c r="B11" s="80"/>
      <c r="C11" s="80"/>
      <c r="D11" s="72" t="s">
        <v>192</v>
      </c>
    </row>
    <row r="12" spans="1:4" x14ac:dyDescent="0.25">
      <c r="A12" s="80" t="s">
        <v>210</v>
      </c>
      <c r="B12" s="80"/>
      <c r="C12" s="80"/>
      <c r="D12" s="72" t="s">
        <v>193</v>
      </c>
    </row>
    <row r="13" spans="1:4" x14ac:dyDescent="0.25">
      <c r="A13" s="80" t="s">
        <v>211</v>
      </c>
      <c r="B13" s="80"/>
      <c r="C13" s="80"/>
      <c r="D13" s="72" t="s">
        <v>194</v>
      </c>
    </row>
    <row r="14" spans="1:4" x14ac:dyDescent="0.25">
      <c r="A14" s="80" t="s">
        <v>195</v>
      </c>
      <c r="B14" s="80"/>
      <c r="C14" s="80"/>
      <c r="D14" s="72" t="s">
        <v>220</v>
      </c>
    </row>
    <row r="15" spans="1:4" x14ac:dyDescent="0.25">
      <c r="A15" s="80" t="s">
        <v>196</v>
      </c>
      <c r="B15" s="80"/>
      <c r="C15" s="80"/>
      <c r="D15" s="72" t="s">
        <v>221</v>
      </c>
    </row>
    <row r="16" spans="1:4" x14ac:dyDescent="0.25">
      <c r="A16" s="80" t="s">
        <v>222</v>
      </c>
      <c r="B16" s="80"/>
      <c r="C16" s="80"/>
      <c r="D16" s="72" t="s">
        <v>197</v>
      </c>
    </row>
    <row r="17" spans="1:16" x14ac:dyDescent="0.25">
      <c r="A17" s="80" t="s">
        <v>223</v>
      </c>
      <c r="B17" s="80"/>
      <c r="C17" s="80"/>
      <c r="D17" s="72" t="s">
        <v>198</v>
      </c>
    </row>
    <row r="18" spans="1:16" x14ac:dyDescent="0.25">
      <c r="A18" s="73" t="s">
        <v>224</v>
      </c>
      <c r="B18" s="73"/>
      <c r="C18" s="73"/>
      <c r="D18" s="72" t="s">
        <v>199</v>
      </c>
    </row>
    <row r="19" spans="1:16" x14ac:dyDescent="0.25">
      <c r="A19" s="73" t="s">
        <v>200</v>
      </c>
      <c r="B19" s="73"/>
      <c r="C19" s="73"/>
      <c r="D19" s="72" t="s">
        <v>201</v>
      </c>
    </row>
    <row r="21" spans="1:16" x14ac:dyDescent="0.25">
      <c r="A21" s="71" t="s">
        <v>202</v>
      </c>
    </row>
    <row r="22" spans="1:16" x14ac:dyDescent="0.25">
      <c r="A22" s="81" t="s">
        <v>203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</row>
    <row r="23" spans="1:16" x14ac:dyDescent="0.25">
      <c r="A23" s="68" t="s">
        <v>204</v>
      </c>
    </row>
    <row r="24" spans="1:16" x14ac:dyDescent="0.25">
      <c r="C24" s="67" t="s">
        <v>205</v>
      </c>
    </row>
  </sheetData>
  <mergeCells count="8">
    <mergeCell ref="A17:C17"/>
    <mergeCell ref="A22:P22"/>
    <mergeCell ref="A11:C11"/>
    <mergeCell ref="A12:C12"/>
    <mergeCell ref="A13:C13"/>
    <mergeCell ref="A14:C14"/>
    <mergeCell ref="A15:C15"/>
    <mergeCell ref="A16:C16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3"/>
  <sheetViews>
    <sheetView workbookViewId="0">
      <pane xSplit="2" ySplit="8" topLeftCell="H9" activePane="bottomRight" state="frozenSplit"/>
      <selection activeCell="A9" sqref="A9:A13"/>
      <selection pane="topRight" activeCell="A9" sqref="A9:A13"/>
      <selection pane="bottomLeft" activeCell="A9" sqref="A9:A13"/>
      <selection pane="bottomRight" activeCell="H7" sqref="H7"/>
    </sheetView>
  </sheetViews>
  <sheetFormatPr defaultColWidth="9.6640625" defaultRowHeight="12" x14ac:dyDescent="0.2"/>
  <cols>
    <col min="1" max="1" width="6.44140625" style="26" customWidth="1"/>
    <col min="2" max="2" width="13.88671875" style="25" customWidth="1"/>
    <col min="3" max="3" width="7.44140625" style="25" customWidth="1"/>
    <col min="4" max="4" width="20.88671875" style="25" customWidth="1"/>
    <col min="5" max="5" width="12.109375" style="25" customWidth="1"/>
    <col min="6" max="6" width="9.88671875" style="25" customWidth="1"/>
    <col min="7" max="7" width="12.109375" style="25" bestFit="1" customWidth="1"/>
    <col min="8" max="8" width="8.21875" style="25" customWidth="1"/>
    <col min="9" max="9" width="11.44140625" style="25" customWidth="1"/>
    <col min="10" max="10" width="12.88671875" style="25" customWidth="1"/>
    <col min="11" max="11" width="10.33203125" style="25" customWidth="1"/>
    <col min="12" max="14" width="9.6640625" style="25"/>
    <col min="15" max="15" width="12.109375" style="25" customWidth="1"/>
    <col min="16" max="19" width="9.6640625" style="25"/>
    <col min="20" max="20" width="12" style="25" customWidth="1"/>
    <col min="21" max="21" width="12.77734375" style="25" customWidth="1"/>
    <col min="22" max="22" width="11.109375" style="25" customWidth="1"/>
    <col min="23" max="23" width="12" style="25" customWidth="1"/>
    <col min="24" max="24" width="10.77734375" style="25" customWidth="1"/>
    <col min="25" max="25" width="12" style="25" customWidth="1"/>
    <col min="26" max="26" width="15.33203125" style="25" customWidth="1"/>
    <col min="27" max="27" width="17.88671875" style="25" customWidth="1"/>
    <col min="28" max="28" width="13.77734375" style="25" customWidth="1"/>
    <col min="29" max="29" width="16.77734375" style="25" customWidth="1"/>
    <col min="30" max="31" width="9.6640625" style="25"/>
    <col min="32" max="32" width="13.109375" style="25" customWidth="1"/>
    <col min="33" max="33" width="13.88671875" style="25" customWidth="1"/>
    <col min="34" max="34" width="9.6640625" style="25"/>
    <col min="35" max="35" width="13" style="25" customWidth="1"/>
    <col min="36" max="37" width="9.6640625" style="25"/>
    <col min="38" max="38" width="11.44140625" style="25" customWidth="1"/>
    <col min="39" max="39" width="11.109375" style="25" customWidth="1"/>
    <col min="40" max="42" width="9.6640625" style="25"/>
    <col min="43" max="43" width="8.88671875" style="25" customWidth="1"/>
    <col min="44" max="44" width="26.77734375" style="25" bestFit="1" customWidth="1"/>
    <col min="45" max="45" width="13.33203125" style="25" customWidth="1"/>
    <col min="46" max="46" width="13.88671875" style="25" customWidth="1"/>
    <col min="47" max="47" width="16" style="25" customWidth="1"/>
    <col min="48" max="48" width="11.5546875" style="25" customWidth="1"/>
    <col min="49" max="49" width="10.21875" style="25" customWidth="1"/>
    <col min="50" max="50" width="15.21875" style="25" customWidth="1"/>
    <col min="51" max="51" width="11.21875" style="25" customWidth="1"/>
    <col min="52" max="52" width="18.33203125" style="25" customWidth="1"/>
    <col min="53" max="53" width="12.88671875" style="25" customWidth="1"/>
    <col min="54" max="55" width="13.21875" style="25" customWidth="1"/>
    <col min="56" max="56" width="10.88671875" style="25" customWidth="1"/>
    <col min="57" max="57" width="11.109375" style="25" customWidth="1"/>
    <col min="58" max="58" width="15.21875" style="25" customWidth="1"/>
    <col min="59" max="60" width="11" style="25" customWidth="1"/>
    <col min="61" max="61" width="10.77734375" style="25" customWidth="1"/>
    <col min="62" max="62" width="11.44140625" style="25" customWidth="1"/>
    <col min="63" max="63" width="10.44140625" style="25" customWidth="1"/>
    <col min="64" max="64" width="15.33203125" style="25" customWidth="1"/>
    <col min="65" max="254" width="9.6640625" style="25"/>
    <col min="255" max="255" width="6.44140625" style="25" customWidth="1"/>
    <col min="256" max="256" width="13.88671875" style="25" customWidth="1"/>
    <col min="257" max="257" width="14.33203125" style="25" customWidth="1"/>
    <col min="258" max="274" width="9.6640625" style="25"/>
    <col min="275" max="275" width="12" style="25" customWidth="1"/>
    <col min="276" max="276" width="12.77734375" style="25" customWidth="1"/>
    <col min="277" max="277" width="11.109375" style="25" customWidth="1"/>
    <col min="278" max="278" width="12" style="25" customWidth="1"/>
    <col min="279" max="279" width="9.6640625" style="25"/>
    <col min="280" max="280" width="15.33203125" style="25" customWidth="1"/>
    <col min="281" max="281" width="15.21875" style="25" customWidth="1"/>
    <col min="282" max="282" width="21.44140625" style="25" customWidth="1"/>
    <col min="283" max="298" width="9.6640625" style="25"/>
    <col min="299" max="300" width="13.44140625" style="25" customWidth="1"/>
    <col min="301" max="301" width="9.6640625" style="25"/>
    <col min="302" max="302" width="13.88671875" style="25" customWidth="1"/>
    <col min="303" max="303" width="10.6640625" style="25" customWidth="1"/>
    <col min="304" max="304" width="17.33203125" style="25" customWidth="1"/>
    <col min="305" max="306" width="12.6640625" style="25" customWidth="1"/>
    <col min="307" max="307" width="11.21875" style="25" customWidth="1"/>
    <col min="308" max="308" width="18.33203125" style="25" customWidth="1"/>
    <col min="309" max="309" width="12.88671875" style="25" customWidth="1"/>
    <col min="310" max="311" width="13.21875" style="25" customWidth="1"/>
    <col min="312" max="312" width="10.88671875" style="25" customWidth="1"/>
    <col min="313" max="313" width="11.109375" style="25" customWidth="1"/>
    <col min="314" max="314" width="15.21875" style="25" customWidth="1"/>
    <col min="315" max="315" width="9.6640625" style="25"/>
    <col min="316" max="316" width="11" style="25" customWidth="1"/>
    <col min="317" max="317" width="10.77734375" style="25" customWidth="1"/>
    <col min="318" max="318" width="11.44140625" style="25" customWidth="1"/>
    <col min="319" max="319" width="4" style="25" customWidth="1"/>
    <col min="320" max="510" width="9.6640625" style="25"/>
    <col min="511" max="511" width="6.44140625" style="25" customWidth="1"/>
    <col min="512" max="512" width="13.88671875" style="25" customWidth="1"/>
    <col min="513" max="513" width="14.33203125" style="25" customWidth="1"/>
    <col min="514" max="530" width="9.6640625" style="25"/>
    <col min="531" max="531" width="12" style="25" customWidth="1"/>
    <col min="532" max="532" width="12.77734375" style="25" customWidth="1"/>
    <col min="533" max="533" width="11.109375" style="25" customWidth="1"/>
    <col min="534" max="534" width="12" style="25" customWidth="1"/>
    <col min="535" max="535" width="9.6640625" style="25"/>
    <col min="536" max="536" width="15.33203125" style="25" customWidth="1"/>
    <col min="537" max="537" width="15.21875" style="25" customWidth="1"/>
    <col min="538" max="538" width="21.44140625" style="25" customWidth="1"/>
    <col min="539" max="554" width="9.6640625" style="25"/>
    <col min="555" max="556" width="13.44140625" style="25" customWidth="1"/>
    <col min="557" max="557" width="9.6640625" style="25"/>
    <col min="558" max="558" width="13.88671875" style="25" customWidth="1"/>
    <col min="559" max="559" width="10.6640625" style="25" customWidth="1"/>
    <col min="560" max="560" width="17.33203125" style="25" customWidth="1"/>
    <col min="561" max="562" width="12.6640625" style="25" customWidth="1"/>
    <col min="563" max="563" width="11.21875" style="25" customWidth="1"/>
    <col min="564" max="564" width="18.33203125" style="25" customWidth="1"/>
    <col min="565" max="565" width="12.88671875" style="25" customWidth="1"/>
    <col min="566" max="567" width="13.21875" style="25" customWidth="1"/>
    <col min="568" max="568" width="10.88671875" style="25" customWidth="1"/>
    <col min="569" max="569" width="11.109375" style="25" customWidth="1"/>
    <col min="570" max="570" width="15.21875" style="25" customWidth="1"/>
    <col min="571" max="571" width="9.6640625" style="25"/>
    <col min="572" max="572" width="11" style="25" customWidth="1"/>
    <col min="573" max="573" width="10.77734375" style="25" customWidth="1"/>
    <col min="574" max="574" width="11.44140625" style="25" customWidth="1"/>
    <col min="575" max="575" width="4" style="25" customWidth="1"/>
    <col min="576" max="766" width="9.6640625" style="25"/>
    <col min="767" max="767" width="6.44140625" style="25" customWidth="1"/>
    <col min="768" max="768" width="13.88671875" style="25" customWidth="1"/>
    <col min="769" max="769" width="14.33203125" style="25" customWidth="1"/>
    <col min="770" max="786" width="9.6640625" style="25"/>
    <col min="787" max="787" width="12" style="25" customWidth="1"/>
    <col min="788" max="788" width="12.77734375" style="25" customWidth="1"/>
    <col min="789" max="789" width="11.109375" style="25" customWidth="1"/>
    <col min="790" max="790" width="12" style="25" customWidth="1"/>
    <col min="791" max="791" width="9.6640625" style="25"/>
    <col min="792" max="792" width="15.33203125" style="25" customWidth="1"/>
    <col min="793" max="793" width="15.21875" style="25" customWidth="1"/>
    <col min="794" max="794" width="21.44140625" style="25" customWidth="1"/>
    <col min="795" max="810" width="9.6640625" style="25"/>
    <col min="811" max="812" width="13.44140625" style="25" customWidth="1"/>
    <col min="813" max="813" width="9.6640625" style="25"/>
    <col min="814" max="814" width="13.88671875" style="25" customWidth="1"/>
    <col min="815" max="815" width="10.6640625" style="25" customWidth="1"/>
    <col min="816" max="816" width="17.33203125" style="25" customWidth="1"/>
    <col min="817" max="818" width="12.6640625" style="25" customWidth="1"/>
    <col min="819" max="819" width="11.21875" style="25" customWidth="1"/>
    <col min="820" max="820" width="18.33203125" style="25" customWidth="1"/>
    <col min="821" max="821" width="12.88671875" style="25" customWidth="1"/>
    <col min="822" max="823" width="13.21875" style="25" customWidth="1"/>
    <col min="824" max="824" width="10.88671875" style="25" customWidth="1"/>
    <col min="825" max="825" width="11.109375" style="25" customWidth="1"/>
    <col min="826" max="826" width="15.21875" style="25" customWidth="1"/>
    <col min="827" max="827" width="9.6640625" style="25"/>
    <col min="828" max="828" width="11" style="25" customWidth="1"/>
    <col min="829" max="829" width="10.77734375" style="25" customWidth="1"/>
    <col min="830" max="830" width="11.44140625" style="25" customWidth="1"/>
    <col min="831" max="831" width="4" style="25" customWidth="1"/>
    <col min="832" max="1022" width="9.6640625" style="25"/>
    <col min="1023" max="1023" width="6.44140625" style="25" customWidth="1"/>
    <col min="1024" max="1024" width="13.88671875" style="25" customWidth="1"/>
    <col min="1025" max="1025" width="14.33203125" style="25" customWidth="1"/>
    <col min="1026" max="1042" width="9.6640625" style="25"/>
    <col min="1043" max="1043" width="12" style="25" customWidth="1"/>
    <col min="1044" max="1044" width="12.77734375" style="25" customWidth="1"/>
    <col min="1045" max="1045" width="11.109375" style="25" customWidth="1"/>
    <col min="1046" max="1046" width="12" style="25" customWidth="1"/>
    <col min="1047" max="1047" width="9.6640625" style="25"/>
    <col min="1048" max="1048" width="15.33203125" style="25" customWidth="1"/>
    <col min="1049" max="1049" width="15.21875" style="25" customWidth="1"/>
    <col min="1050" max="1050" width="21.44140625" style="25" customWidth="1"/>
    <col min="1051" max="1066" width="9.6640625" style="25"/>
    <col min="1067" max="1068" width="13.44140625" style="25" customWidth="1"/>
    <col min="1069" max="1069" width="9.6640625" style="25"/>
    <col min="1070" max="1070" width="13.88671875" style="25" customWidth="1"/>
    <col min="1071" max="1071" width="10.6640625" style="25" customWidth="1"/>
    <col min="1072" max="1072" width="17.33203125" style="25" customWidth="1"/>
    <col min="1073" max="1074" width="12.6640625" style="25" customWidth="1"/>
    <col min="1075" max="1075" width="11.21875" style="25" customWidth="1"/>
    <col min="1076" max="1076" width="18.33203125" style="25" customWidth="1"/>
    <col min="1077" max="1077" width="12.88671875" style="25" customWidth="1"/>
    <col min="1078" max="1079" width="13.21875" style="25" customWidth="1"/>
    <col min="1080" max="1080" width="10.88671875" style="25" customWidth="1"/>
    <col min="1081" max="1081" width="11.109375" style="25" customWidth="1"/>
    <col min="1082" max="1082" width="15.21875" style="25" customWidth="1"/>
    <col min="1083" max="1083" width="9.6640625" style="25"/>
    <col min="1084" max="1084" width="11" style="25" customWidth="1"/>
    <col min="1085" max="1085" width="10.77734375" style="25" customWidth="1"/>
    <col min="1086" max="1086" width="11.44140625" style="25" customWidth="1"/>
    <col min="1087" max="1087" width="4" style="25" customWidth="1"/>
    <col min="1088" max="1278" width="9.6640625" style="25"/>
    <col min="1279" max="1279" width="6.44140625" style="25" customWidth="1"/>
    <col min="1280" max="1280" width="13.88671875" style="25" customWidth="1"/>
    <col min="1281" max="1281" width="14.33203125" style="25" customWidth="1"/>
    <col min="1282" max="1298" width="9.6640625" style="25"/>
    <col min="1299" max="1299" width="12" style="25" customWidth="1"/>
    <col min="1300" max="1300" width="12.77734375" style="25" customWidth="1"/>
    <col min="1301" max="1301" width="11.109375" style="25" customWidth="1"/>
    <col min="1302" max="1302" width="12" style="25" customWidth="1"/>
    <col min="1303" max="1303" width="9.6640625" style="25"/>
    <col min="1304" max="1304" width="15.33203125" style="25" customWidth="1"/>
    <col min="1305" max="1305" width="15.21875" style="25" customWidth="1"/>
    <col min="1306" max="1306" width="21.44140625" style="25" customWidth="1"/>
    <col min="1307" max="1322" width="9.6640625" style="25"/>
    <col min="1323" max="1324" width="13.44140625" style="25" customWidth="1"/>
    <col min="1325" max="1325" width="9.6640625" style="25"/>
    <col min="1326" max="1326" width="13.88671875" style="25" customWidth="1"/>
    <col min="1327" max="1327" width="10.6640625" style="25" customWidth="1"/>
    <col min="1328" max="1328" width="17.33203125" style="25" customWidth="1"/>
    <col min="1329" max="1330" width="12.6640625" style="25" customWidth="1"/>
    <col min="1331" max="1331" width="11.21875" style="25" customWidth="1"/>
    <col min="1332" max="1332" width="18.33203125" style="25" customWidth="1"/>
    <col min="1333" max="1333" width="12.88671875" style="25" customWidth="1"/>
    <col min="1334" max="1335" width="13.21875" style="25" customWidth="1"/>
    <col min="1336" max="1336" width="10.88671875" style="25" customWidth="1"/>
    <col min="1337" max="1337" width="11.109375" style="25" customWidth="1"/>
    <col min="1338" max="1338" width="15.21875" style="25" customWidth="1"/>
    <col min="1339" max="1339" width="9.6640625" style="25"/>
    <col min="1340" max="1340" width="11" style="25" customWidth="1"/>
    <col min="1341" max="1341" width="10.77734375" style="25" customWidth="1"/>
    <col min="1342" max="1342" width="11.44140625" style="25" customWidth="1"/>
    <col min="1343" max="1343" width="4" style="25" customWidth="1"/>
    <col min="1344" max="1534" width="9.6640625" style="25"/>
    <col min="1535" max="1535" width="6.44140625" style="25" customWidth="1"/>
    <col min="1536" max="1536" width="13.88671875" style="25" customWidth="1"/>
    <col min="1537" max="1537" width="14.33203125" style="25" customWidth="1"/>
    <col min="1538" max="1554" width="9.6640625" style="25"/>
    <col min="1555" max="1555" width="12" style="25" customWidth="1"/>
    <col min="1556" max="1556" width="12.77734375" style="25" customWidth="1"/>
    <col min="1557" max="1557" width="11.109375" style="25" customWidth="1"/>
    <col min="1558" max="1558" width="12" style="25" customWidth="1"/>
    <col min="1559" max="1559" width="9.6640625" style="25"/>
    <col min="1560" max="1560" width="15.33203125" style="25" customWidth="1"/>
    <col min="1561" max="1561" width="15.21875" style="25" customWidth="1"/>
    <col min="1562" max="1562" width="21.44140625" style="25" customWidth="1"/>
    <col min="1563" max="1578" width="9.6640625" style="25"/>
    <col min="1579" max="1580" width="13.44140625" style="25" customWidth="1"/>
    <col min="1581" max="1581" width="9.6640625" style="25"/>
    <col min="1582" max="1582" width="13.88671875" style="25" customWidth="1"/>
    <col min="1583" max="1583" width="10.6640625" style="25" customWidth="1"/>
    <col min="1584" max="1584" width="17.33203125" style="25" customWidth="1"/>
    <col min="1585" max="1586" width="12.6640625" style="25" customWidth="1"/>
    <col min="1587" max="1587" width="11.21875" style="25" customWidth="1"/>
    <col min="1588" max="1588" width="18.33203125" style="25" customWidth="1"/>
    <col min="1589" max="1589" width="12.88671875" style="25" customWidth="1"/>
    <col min="1590" max="1591" width="13.21875" style="25" customWidth="1"/>
    <col min="1592" max="1592" width="10.88671875" style="25" customWidth="1"/>
    <col min="1593" max="1593" width="11.109375" style="25" customWidth="1"/>
    <col min="1594" max="1594" width="15.21875" style="25" customWidth="1"/>
    <col min="1595" max="1595" width="9.6640625" style="25"/>
    <col min="1596" max="1596" width="11" style="25" customWidth="1"/>
    <col min="1597" max="1597" width="10.77734375" style="25" customWidth="1"/>
    <col min="1598" max="1598" width="11.44140625" style="25" customWidth="1"/>
    <col min="1599" max="1599" width="4" style="25" customWidth="1"/>
    <col min="1600" max="1790" width="9.6640625" style="25"/>
    <col min="1791" max="1791" width="6.44140625" style="25" customWidth="1"/>
    <col min="1792" max="1792" width="13.88671875" style="25" customWidth="1"/>
    <col min="1793" max="1793" width="14.33203125" style="25" customWidth="1"/>
    <col min="1794" max="1810" width="9.6640625" style="25"/>
    <col min="1811" max="1811" width="12" style="25" customWidth="1"/>
    <col min="1812" max="1812" width="12.77734375" style="25" customWidth="1"/>
    <col min="1813" max="1813" width="11.109375" style="25" customWidth="1"/>
    <col min="1814" max="1814" width="12" style="25" customWidth="1"/>
    <col min="1815" max="1815" width="9.6640625" style="25"/>
    <col min="1816" max="1816" width="15.33203125" style="25" customWidth="1"/>
    <col min="1817" max="1817" width="15.21875" style="25" customWidth="1"/>
    <col min="1818" max="1818" width="21.44140625" style="25" customWidth="1"/>
    <col min="1819" max="1834" width="9.6640625" style="25"/>
    <col min="1835" max="1836" width="13.44140625" style="25" customWidth="1"/>
    <col min="1837" max="1837" width="9.6640625" style="25"/>
    <col min="1838" max="1838" width="13.88671875" style="25" customWidth="1"/>
    <col min="1839" max="1839" width="10.6640625" style="25" customWidth="1"/>
    <col min="1840" max="1840" width="17.33203125" style="25" customWidth="1"/>
    <col min="1841" max="1842" width="12.6640625" style="25" customWidth="1"/>
    <col min="1843" max="1843" width="11.21875" style="25" customWidth="1"/>
    <col min="1844" max="1844" width="18.33203125" style="25" customWidth="1"/>
    <col min="1845" max="1845" width="12.88671875" style="25" customWidth="1"/>
    <col min="1846" max="1847" width="13.21875" style="25" customWidth="1"/>
    <col min="1848" max="1848" width="10.88671875" style="25" customWidth="1"/>
    <col min="1849" max="1849" width="11.109375" style="25" customWidth="1"/>
    <col min="1850" max="1850" width="15.21875" style="25" customWidth="1"/>
    <col min="1851" max="1851" width="9.6640625" style="25"/>
    <col min="1852" max="1852" width="11" style="25" customWidth="1"/>
    <col min="1853" max="1853" width="10.77734375" style="25" customWidth="1"/>
    <col min="1854" max="1854" width="11.44140625" style="25" customWidth="1"/>
    <col min="1855" max="1855" width="4" style="25" customWidth="1"/>
    <col min="1856" max="2046" width="9.6640625" style="25"/>
    <col min="2047" max="2047" width="6.44140625" style="25" customWidth="1"/>
    <col min="2048" max="2048" width="13.88671875" style="25" customWidth="1"/>
    <col min="2049" max="2049" width="14.33203125" style="25" customWidth="1"/>
    <col min="2050" max="2066" width="9.6640625" style="25"/>
    <col min="2067" max="2067" width="12" style="25" customWidth="1"/>
    <col min="2068" max="2068" width="12.77734375" style="25" customWidth="1"/>
    <col min="2069" max="2069" width="11.109375" style="25" customWidth="1"/>
    <col min="2070" max="2070" width="12" style="25" customWidth="1"/>
    <col min="2071" max="2071" width="9.6640625" style="25"/>
    <col min="2072" max="2072" width="15.33203125" style="25" customWidth="1"/>
    <col min="2073" max="2073" width="15.21875" style="25" customWidth="1"/>
    <col min="2074" max="2074" width="21.44140625" style="25" customWidth="1"/>
    <col min="2075" max="2090" width="9.6640625" style="25"/>
    <col min="2091" max="2092" width="13.44140625" style="25" customWidth="1"/>
    <col min="2093" max="2093" width="9.6640625" style="25"/>
    <col min="2094" max="2094" width="13.88671875" style="25" customWidth="1"/>
    <col min="2095" max="2095" width="10.6640625" style="25" customWidth="1"/>
    <col min="2096" max="2096" width="17.33203125" style="25" customWidth="1"/>
    <col min="2097" max="2098" width="12.6640625" style="25" customWidth="1"/>
    <col min="2099" max="2099" width="11.21875" style="25" customWidth="1"/>
    <col min="2100" max="2100" width="18.33203125" style="25" customWidth="1"/>
    <col min="2101" max="2101" width="12.88671875" style="25" customWidth="1"/>
    <col min="2102" max="2103" width="13.21875" style="25" customWidth="1"/>
    <col min="2104" max="2104" width="10.88671875" style="25" customWidth="1"/>
    <col min="2105" max="2105" width="11.109375" style="25" customWidth="1"/>
    <col min="2106" max="2106" width="15.21875" style="25" customWidth="1"/>
    <col min="2107" max="2107" width="9.6640625" style="25"/>
    <col min="2108" max="2108" width="11" style="25" customWidth="1"/>
    <col min="2109" max="2109" width="10.77734375" style="25" customWidth="1"/>
    <col min="2110" max="2110" width="11.44140625" style="25" customWidth="1"/>
    <col min="2111" max="2111" width="4" style="25" customWidth="1"/>
    <col min="2112" max="2302" width="9.6640625" style="25"/>
    <col min="2303" max="2303" width="6.44140625" style="25" customWidth="1"/>
    <col min="2304" max="2304" width="13.88671875" style="25" customWidth="1"/>
    <col min="2305" max="2305" width="14.33203125" style="25" customWidth="1"/>
    <col min="2306" max="2322" width="9.6640625" style="25"/>
    <col min="2323" max="2323" width="12" style="25" customWidth="1"/>
    <col min="2324" max="2324" width="12.77734375" style="25" customWidth="1"/>
    <col min="2325" max="2325" width="11.109375" style="25" customWidth="1"/>
    <col min="2326" max="2326" width="12" style="25" customWidth="1"/>
    <col min="2327" max="2327" width="9.6640625" style="25"/>
    <col min="2328" max="2328" width="15.33203125" style="25" customWidth="1"/>
    <col min="2329" max="2329" width="15.21875" style="25" customWidth="1"/>
    <col min="2330" max="2330" width="21.44140625" style="25" customWidth="1"/>
    <col min="2331" max="2346" width="9.6640625" style="25"/>
    <col min="2347" max="2348" width="13.44140625" style="25" customWidth="1"/>
    <col min="2349" max="2349" width="9.6640625" style="25"/>
    <col min="2350" max="2350" width="13.88671875" style="25" customWidth="1"/>
    <col min="2351" max="2351" width="10.6640625" style="25" customWidth="1"/>
    <col min="2352" max="2352" width="17.33203125" style="25" customWidth="1"/>
    <col min="2353" max="2354" width="12.6640625" style="25" customWidth="1"/>
    <col min="2355" max="2355" width="11.21875" style="25" customWidth="1"/>
    <col min="2356" max="2356" width="18.33203125" style="25" customWidth="1"/>
    <col min="2357" max="2357" width="12.88671875" style="25" customWidth="1"/>
    <col min="2358" max="2359" width="13.21875" style="25" customWidth="1"/>
    <col min="2360" max="2360" width="10.88671875" style="25" customWidth="1"/>
    <col min="2361" max="2361" width="11.109375" style="25" customWidth="1"/>
    <col min="2362" max="2362" width="15.21875" style="25" customWidth="1"/>
    <col min="2363" max="2363" width="9.6640625" style="25"/>
    <col min="2364" max="2364" width="11" style="25" customWidth="1"/>
    <col min="2365" max="2365" width="10.77734375" style="25" customWidth="1"/>
    <col min="2366" max="2366" width="11.44140625" style="25" customWidth="1"/>
    <col min="2367" max="2367" width="4" style="25" customWidth="1"/>
    <col min="2368" max="2558" width="9.6640625" style="25"/>
    <col min="2559" max="2559" width="6.44140625" style="25" customWidth="1"/>
    <col min="2560" max="2560" width="13.88671875" style="25" customWidth="1"/>
    <col min="2561" max="2561" width="14.33203125" style="25" customWidth="1"/>
    <col min="2562" max="2578" width="9.6640625" style="25"/>
    <col min="2579" max="2579" width="12" style="25" customWidth="1"/>
    <col min="2580" max="2580" width="12.77734375" style="25" customWidth="1"/>
    <col min="2581" max="2581" width="11.109375" style="25" customWidth="1"/>
    <col min="2582" max="2582" width="12" style="25" customWidth="1"/>
    <col min="2583" max="2583" width="9.6640625" style="25"/>
    <col min="2584" max="2584" width="15.33203125" style="25" customWidth="1"/>
    <col min="2585" max="2585" width="15.21875" style="25" customWidth="1"/>
    <col min="2586" max="2586" width="21.44140625" style="25" customWidth="1"/>
    <col min="2587" max="2602" width="9.6640625" style="25"/>
    <col min="2603" max="2604" width="13.44140625" style="25" customWidth="1"/>
    <col min="2605" max="2605" width="9.6640625" style="25"/>
    <col min="2606" max="2606" width="13.88671875" style="25" customWidth="1"/>
    <col min="2607" max="2607" width="10.6640625" style="25" customWidth="1"/>
    <col min="2608" max="2608" width="17.33203125" style="25" customWidth="1"/>
    <col min="2609" max="2610" width="12.6640625" style="25" customWidth="1"/>
    <col min="2611" max="2611" width="11.21875" style="25" customWidth="1"/>
    <col min="2612" max="2612" width="18.33203125" style="25" customWidth="1"/>
    <col min="2613" max="2613" width="12.88671875" style="25" customWidth="1"/>
    <col min="2614" max="2615" width="13.21875" style="25" customWidth="1"/>
    <col min="2616" max="2616" width="10.88671875" style="25" customWidth="1"/>
    <col min="2617" max="2617" width="11.109375" style="25" customWidth="1"/>
    <col min="2618" max="2618" width="15.21875" style="25" customWidth="1"/>
    <col min="2619" max="2619" width="9.6640625" style="25"/>
    <col min="2620" max="2620" width="11" style="25" customWidth="1"/>
    <col min="2621" max="2621" width="10.77734375" style="25" customWidth="1"/>
    <col min="2622" max="2622" width="11.44140625" style="25" customWidth="1"/>
    <col min="2623" max="2623" width="4" style="25" customWidth="1"/>
    <col min="2624" max="2814" width="9.6640625" style="25"/>
    <col min="2815" max="2815" width="6.44140625" style="25" customWidth="1"/>
    <col min="2816" max="2816" width="13.88671875" style="25" customWidth="1"/>
    <col min="2817" max="2817" width="14.33203125" style="25" customWidth="1"/>
    <col min="2818" max="2834" width="9.6640625" style="25"/>
    <col min="2835" max="2835" width="12" style="25" customWidth="1"/>
    <col min="2836" max="2836" width="12.77734375" style="25" customWidth="1"/>
    <col min="2837" max="2837" width="11.109375" style="25" customWidth="1"/>
    <col min="2838" max="2838" width="12" style="25" customWidth="1"/>
    <col min="2839" max="2839" width="9.6640625" style="25"/>
    <col min="2840" max="2840" width="15.33203125" style="25" customWidth="1"/>
    <col min="2841" max="2841" width="15.21875" style="25" customWidth="1"/>
    <col min="2842" max="2842" width="21.44140625" style="25" customWidth="1"/>
    <col min="2843" max="2858" width="9.6640625" style="25"/>
    <col min="2859" max="2860" width="13.44140625" style="25" customWidth="1"/>
    <col min="2861" max="2861" width="9.6640625" style="25"/>
    <col min="2862" max="2862" width="13.88671875" style="25" customWidth="1"/>
    <col min="2863" max="2863" width="10.6640625" style="25" customWidth="1"/>
    <col min="2864" max="2864" width="17.33203125" style="25" customWidth="1"/>
    <col min="2865" max="2866" width="12.6640625" style="25" customWidth="1"/>
    <col min="2867" max="2867" width="11.21875" style="25" customWidth="1"/>
    <col min="2868" max="2868" width="18.33203125" style="25" customWidth="1"/>
    <col min="2869" max="2869" width="12.88671875" style="25" customWidth="1"/>
    <col min="2870" max="2871" width="13.21875" style="25" customWidth="1"/>
    <col min="2872" max="2872" width="10.88671875" style="25" customWidth="1"/>
    <col min="2873" max="2873" width="11.109375" style="25" customWidth="1"/>
    <col min="2874" max="2874" width="15.21875" style="25" customWidth="1"/>
    <col min="2875" max="2875" width="9.6640625" style="25"/>
    <col min="2876" max="2876" width="11" style="25" customWidth="1"/>
    <col min="2877" max="2877" width="10.77734375" style="25" customWidth="1"/>
    <col min="2878" max="2878" width="11.44140625" style="25" customWidth="1"/>
    <col min="2879" max="2879" width="4" style="25" customWidth="1"/>
    <col min="2880" max="3070" width="9.6640625" style="25"/>
    <col min="3071" max="3071" width="6.44140625" style="25" customWidth="1"/>
    <col min="3072" max="3072" width="13.88671875" style="25" customWidth="1"/>
    <col min="3073" max="3073" width="14.33203125" style="25" customWidth="1"/>
    <col min="3074" max="3090" width="9.6640625" style="25"/>
    <col min="3091" max="3091" width="12" style="25" customWidth="1"/>
    <col min="3092" max="3092" width="12.77734375" style="25" customWidth="1"/>
    <col min="3093" max="3093" width="11.109375" style="25" customWidth="1"/>
    <col min="3094" max="3094" width="12" style="25" customWidth="1"/>
    <col min="3095" max="3095" width="9.6640625" style="25"/>
    <col min="3096" max="3096" width="15.33203125" style="25" customWidth="1"/>
    <col min="3097" max="3097" width="15.21875" style="25" customWidth="1"/>
    <col min="3098" max="3098" width="21.44140625" style="25" customWidth="1"/>
    <col min="3099" max="3114" width="9.6640625" style="25"/>
    <col min="3115" max="3116" width="13.44140625" style="25" customWidth="1"/>
    <col min="3117" max="3117" width="9.6640625" style="25"/>
    <col min="3118" max="3118" width="13.88671875" style="25" customWidth="1"/>
    <col min="3119" max="3119" width="10.6640625" style="25" customWidth="1"/>
    <col min="3120" max="3120" width="17.33203125" style="25" customWidth="1"/>
    <col min="3121" max="3122" width="12.6640625" style="25" customWidth="1"/>
    <col min="3123" max="3123" width="11.21875" style="25" customWidth="1"/>
    <col min="3124" max="3124" width="18.33203125" style="25" customWidth="1"/>
    <col min="3125" max="3125" width="12.88671875" style="25" customWidth="1"/>
    <col min="3126" max="3127" width="13.21875" style="25" customWidth="1"/>
    <col min="3128" max="3128" width="10.88671875" style="25" customWidth="1"/>
    <col min="3129" max="3129" width="11.109375" style="25" customWidth="1"/>
    <col min="3130" max="3130" width="15.21875" style="25" customWidth="1"/>
    <col min="3131" max="3131" width="9.6640625" style="25"/>
    <col min="3132" max="3132" width="11" style="25" customWidth="1"/>
    <col min="3133" max="3133" width="10.77734375" style="25" customWidth="1"/>
    <col min="3134" max="3134" width="11.44140625" style="25" customWidth="1"/>
    <col min="3135" max="3135" width="4" style="25" customWidth="1"/>
    <col min="3136" max="3326" width="9.6640625" style="25"/>
    <col min="3327" max="3327" width="6.44140625" style="25" customWidth="1"/>
    <col min="3328" max="3328" width="13.88671875" style="25" customWidth="1"/>
    <col min="3329" max="3329" width="14.33203125" style="25" customWidth="1"/>
    <col min="3330" max="3346" width="9.6640625" style="25"/>
    <col min="3347" max="3347" width="12" style="25" customWidth="1"/>
    <col min="3348" max="3348" width="12.77734375" style="25" customWidth="1"/>
    <col min="3349" max="3349" width="11.109375" style="25" customWidth="1"/>
    <col min="3350" max="3350" width="12" style="25" customWidth="1"/>
    <col min="3351" max="3351" width="9.6640625" style="25"/>
    <col min="3352" max="3352" width="15.33203125" style="25" customWidth="1"/>
    <col min="3353" max="3353" width="15.21875" style="25" customWidth="1"/>
    <col min="3354" max="3354" width="21.44140625" style="25" customWidth="1"/>
    <col min="3355" max="3370" width="9.6640625" style="25"/>
    <col min="3371" max="3372" width="13.44140625" style="25" customWidth="1"/>
    <col min="3373" max="3373" width="9.6640625" style="25"/>
    <col min="3374" max="3374" width="13.88671875" style="25" customWidth="1"/>
    <col min="3375" max="3375" width="10.6640625" style="25" customWidth="1"/>
    <col min="3376" max="3376" width="17.33203125" style="25" customWidth="1"/>
    <col min="3377" max="3378" width="12.6640625" style="25" customWidth="1"/>
    <col min="3379" max="3379" width="11.21875" style="25" customWidth="1"/>
    <col min="3380" max="3380" width="18.33203125" style="25" customWidth="1"/>
    <col min="3381" max="3381" width="12.88671875" style="25" customWidth="1"/>
    <col min="3382" max="3383" width="13.21875" style="25" customWidth="1"/>
    <col min="3384" max="3384" width="10.88671875" style="25" customWidth="1"/>
    <col min="3385" max="3385" width="11.109375" style="25" customWidth="1"/>
    <col min="3386" max="3386" width="15.21875" style="25" customWidth="1"/>
    <col min="3387" max="3387" width="9.6640625" style="25"/>
    <col min="3388" max="3388" width="11" style="25" customWidth="1"/>
    <col min="3389" max="3389" width="10.77734375" style="25" customWidth="1"/>
    <col min="3390" max="3390" width="11.44140625" style="25" customWidth="1"/>
    <col min="3391" max="3391" width="4" style="25" customWidth="1"/>
    <col min="3392" max="3582" width="9.6640625" style="25"/>
    <col min="3583" max="3583" width="6.44140625" style="25" customWidth="1"/>
    <col min="3584" max="3584" width="13.88671875" style="25" customWidth="1"/>
    <col min="3585" max="3585" width="14.33203125" style="25" customWidth="1"/>
    <col min="3586" max="3602" width="9.6640625" style="25"/>
    <col min="3603" max="3603" width="12" style="25" customWidth="1"/>
    <col min="3604" max="3604" width="12.77734375" style="25" customWidth="1"/>
    <col min="3605" max="3605" width="11.109375" style="25" customWidth="1"/>
    <col min="3606" max="3606" width="12" style="25" customWidth="1"/>
    <col min="3607" max="3607" width="9.6640625" style="25"/>
    <col min="3608" max="3608" width="15.33203125" style="25" customWidth="1"/>
    <col min="3609" max="3609" width="15.21875" style="25" customWidth="1"/>
    <col min="3610" max="3610" width="21.44140625" style="25" customWidth="1"/>
    <col min="3611" max="3626" width="9.6640625" style="25"/>
    <col min="3627" max="3628" width="13.44140625" style="25" customWidth="1"/>
    <col min="3629" max="3629" width="9.6640625" style="25"/>
    <col min="3630" max="3630" width="13.88671875" style="25" customWidth="1"/>
    <col min="3631" max="3631" width="10.6640625" style="25" customWidth="1"/>
    <col min="3632" max="3632" width="17.33203125" style="25" customWidth="1"/>
    <col min="3633" max="3634" width="12.6640625" style="25" customWidth="1"/>
    <col min="3635" max="3635" width="11.21875" style="25" customWidth="1"/>
    <col min="3636" max="3636" width="18.33203125" style="25" customWidth="1"/>
    <col min="3637" max="3637" width="12.88671875" style="25" customWidth="1"/>
    <col min="3638" max="3639" width="13.21875" style="25" customWidth="1"/>
    <col min="3640" max="3640" width="10.88671875" style="25" customWidth="1"/>
    <col min="3641" max="3641" width="11.109375" style="25" customWidth="1"/>
    <col min="3642" max="3642" width="15.21875" style="25" customWidth="1"/>
    <col min="3643" max="3643" width="9.6640625" style="25"/>
    <col min="3644" max="3644" width="11" style="25" customWidth="1"/>
    <col min="3645" max="3645" width="10.77734375" style="25" customWidth="1"/>
    <col min="3646" max="3646" width="11.44140625" style="25" customWidth="1"/>
    <col min="3647" max="3647" width="4" style="25" customWidth="1"/>
    <col min="3648" max="3838" width="9.6640625" style="25"/>
    <col min="3839" max="3839" width="6.44140625" style="25" customWidth="1"/>
    <col min="3840" max="3840" width="13.88671875" style="25" customWidth="1"/>
    <col min="3841" max="3841" width="14.33203125" style="25" customWidth="1"/>
    <col min="3842" max="3858" width="9.6640625" style="25"/>
    <col min="3859" max="3859" width="12" style="25" customWidth="1"/>
    <col min="3860" max="3860" width="12.77734375" style="25" customWidth="1"/>
    <col min="3861" max="3861" width="11.109375" style="25" customWidth="1"/>
    <col min="3862" max="3862" width="12" style="25" customWidth="1"/>
    <col min="3863" max="3863" width="9.6640625" style="25"/>
    <col min="3864" max="3864" width="15.33203125" style="25" customWidth="1"/>
    <col min="3865" max="3865" width="15.21875" style="25" customWidth="1"/>
    <col min="3866" max="3866" width="21.44140625" style="25" customWidth="1"/>
    <col min="3867" max="3882" width="9.6640625" style="25"/>
    <col min="3883" max="3884" width="13.44140625" style="25" customWidth="1"/>
    <col min="3885" max="3885" width="9.6640625" style="25"/>
    <col min="3886" max="3886" width="13.88671875" style="25" customWidth="1"/>
    <col min="3887" max="3887" width="10.6640625" style="25" customWidth="1"/>
    <col min="3888" max="3888" width="17.33203125" style="25" customWidth="1"/>
    <col min="3889" max="3890" width="12.6640625" style="25" customWidth="1"/>
    <col min="3891" max="3891" width="11.21875" style="25" customWidth="1"/>
    <col min="3892" max="3892" width="18.33203125" style="25" customWidth="1"/>
    <col min="3893" max="3893" width="12.88671875" style="25" customWidth="1"/>
    <col min="3894" max="3895" width="13.21875" style="25" customWidth="1"/>
    <col min="3896" max="3896" width="10.88671875" style="25" customWidth="1"/>
    <col min="3897" max="3897" width="11.109375" style="25" customWidth="1"/>
    <col min="3898" max="3898" width="15.21875" style="25" customWidth="1"/>
    <col min="3899" max="3899" width="9.6640625" style="25"/>
    <col min="3900" max="3900" width="11" style="25" customWidth="1"/>
    <col min="3901" max="3901" width="10.77734375" style="25" customWidth="1"/>
    <col min="3902" max="3902" width="11.44140625" style="25" customWidth="1"/>
    <col min="3903" max="3903" width="4" style="25" customWidth="1"/>
    <col min="3904" max="4094" width="9.6640625" style="25"/>
    <col min="4095" max="4095" width="6.44140625" style="25" customWidth="1"/>
    <col min="4096" max="4096" width="13.88671875" style="25" customWidth="1"/>
    <col min="4097" max="4097" width="14.33203125" style="25" customWidth="1"/>
    <col min="4098" max="4114" width="9.6640625" style="25"/>
    <col min="4115" max="4115" width="12" style="25" customWidth="1"/>
    <col min="4116" max="4116" width="12.77734375" style="25" customWidth="1"/>
    <col min="4117" max="4117" width="11.109375" style="25" customWidth="1"/>
    <col min="4118" max="4118" width="12" style="25" customWidth="1"/>
    <col min="4119" max="4119" width="9.6640625" style="25"/>
    <col min="4120" max="4120" width="15.33203125" style="25" customWidth="1"/>
    <col min="4121" max="4121" width="15.21875" style="25" customWidth="1"/>
    <col min="4122" max="4122" width="21.44140625" style="25" customWidth="1"/>
    <col min="4123" max="4138" width="9.6640625" style="25"/>
    <col min="4139" max="4140" width="13.44140625" style="25" customWidth="1"/>
    <col min="4141" max="4141" width="9.6640625" style="25"/>
    <col min="4142" max="4142" width="13.88671875" style="25" customWidth="1"/>
    <col min="4143" max="4143" width="10.6640625" style="25" customWidth="1"/>
    <col min="4144" max="4144" width="17.33203125" style="25" customWidth="1"/>
    <col min="4145" max="4146" width="12.6640625" style="25" customWidth="1"/>
    <col min="4147" max="4147" width="11.21875" style="25" customWidth="1"/>
    <col min="4148" max="4148" width="18.33203125" style="25" customWidth="1"/>
    <col min="4149" max="4149" width="12.88671875" style="25" customWidth="1"/>
    <col min="4150" max="4151" width="13.21875" style="25" customWidth="1"/>
    <col min="4152" max="4152" width="10.88671875" style="25" customWidth="1"/>
    <col min="4153" max="4153" width="11.109375" style="25" customWidth="1"/>
    <col min="4154" max="4154" width="15.21875" style="25" customWidth="1"/>
    <col min="4155" max="4155" width="9.6640625" style="25"/>
    <col min="4156" max="4156" width="11" style="25" customWidth="1"/>
    <col min="4157" max="4157" width="10.77734375" style="25" customWidth="1"/>
    <col min="4158" max="4158" width="11.44140625" style="25" customWidth="1"/>
    <col min="4159" max="4159" width="4" style="25" customWidth="1"/>
    <col min="4160" max="4350" width="9.6640625" style="25"/>
    <col min="4351" max="4351" width="6.44140625" style="25" customWidth="1"/>
    <col min="4352" max="4352" width="13.88671875" style="25" customWidth="1"/>
    <col min="4353" max="4353" width="14.33203125" style="25" customWidth="1"/>
    <col min="4354" max="4370" width="9.6640625" style="25"/>
    <col min="4371" max="4371" width="12" style="25" customWidth="1"/>
    <col min="4372" max="4372" width="12.77734375" style="25" customWidth="1"/>
    <col min="4373" max="4373" width="11.109375" style="25" customWidth="1"/>
    <col min="4374" max="4374" width="12" style="25" customWidth="1"/>
    <col min="4375" max="4375" width="9.6640625" style="25"/>
    <col min="4376" max="4376" width="15.33203125" style="25" customWidth="1"/>
    <col min="4377" max="4377" width="15.21875" style="25" customWidth="1"/>
    <col min="4378" max="4378" width="21.44140625" style="25" customWidth="1"/>
    <col min="4379" max="4394" width="9.6640625" style="25"/>
    <col min="4395" max="4396" width="13.44140625" style="25" customWidth="1"/>
    <col min="4397" max="4397" width="9.6640625" style="25"/>
    <col min="4398" max="4398" width="13.88671875" style="25" customWidth="1"/>
    <col min="4399" max="4399" width="10.6640625" style="25" customWidth="1"/>
    <col min="4400" max="4400" width="17.33203125" style="25" customWidth="1"/>
    <col min="4401" max="4402" width="12.6640625" style="25" customWidth="1"/>
    <col min="4403" max="4403" width="11.21875" style="25" customWidth="1"/>
    <col min="4404" max="4404" width="18.33203125" style="25" customWidth="1"/>
    <col min="4405" max="4405" width="12.88671875" style="25" customWidth="1"/>
    <col min="4406" max="4407" width="13.21875" style="25" customWidth="1"/>
    <col min="4408" max="4408" width="10.88671875" style="25" customWidth="1"/>
    <col min="4409" max="4409" width="11.109375" style="25" customWidth="1"/>
    <col min="4410" max="4410" width="15.21875" style="25" customWidth="1"/>
    <col min="4411" max="4411" width="9.6640625" style="25"/>
    <col min="4412" max="4412" width="11" style="25" customWidth="1"/>
    <col min="4413" max="4413" width="10.77734375" style="25" customWidth="1"/>
    <col min="4414" max="4414" width="11.44140625" style="25" customWidth="1"/>
    <col min="4415" max="4415" width="4" style="25" customWidth="1"/>
    <col min="4416" max="4606" width="9.6640625" style="25"/>
    <col min="4607" max="4607" width="6.44140625" style="25" customWidth="1"/>
    <col min="4608" max="4608" width="13.88671875" style="25" customWidth="1"/>
    <col min="4609" max="4609" width="14.33203125" style="25" customWidth="1"/>
    <col min="4610" max="4626" width="9.6640625" style="25"/>
    <col min="4627" max="4627" width="12" style="25" customWidth="1"/>
    <col min="4628" max="4628" width="12.77734375" style="25" customWidth="1"/>
    <col min="4629" max="4629" width="11.109375" style="25" customWidth="1"/>
    <col min="4630" max="4630" width="12" style="25" customWidth="1"/>
    <col min="4631" max="4631" width="9.6640625" style="25"/>
    <col min="4632" max="4632" width="15.33203125" style="25" customWidth="1"/>
    <col min="4633" max="4633" width="15.21875" style="25" customWidth="1"/>
    <col min="4634" max="4634" width="21.44140625" style="25" customWidth="1"/>
    <col min="4635" max="4650" width="9.6640625" style="25"/>
    <col min="4651" max="4652" width="13.44140625" style="25" customWidth="1"/>
    <col min="4653" max="4653" width="9.6640625" style="25"/>
    <col min="4654" max="4654" width="13.88671875" style="25" customWidth="1"/>
    <col min="4655" max="4655" width="10.6640625" style="25" customWidth="1"/>
    <col min="4656" max="4656" width="17.33203125" style="25" customWidth="1"/>
    <col min="4657" max="4658" width="12.6640625" style="25" customWidth="1"/>
    <col min="4659" max="4659" width="11.21875" style="25" customWidth="1"/>
    <col min="4660" max="4660" width="18.33203125" style="25" customWidth="1"/>
    <col min="4661" max="4661" width="12.88671875" style="25" customWidth="1"/>
    <col min="4662" max="4663" width="13.21875" style="25" customWidth="1"/>
    <col min="4664" max="4664" width="10.88671875" style="25" customWidth="1"/>
    <col min="4665" max="4665" width="11.109375" style="25" customWidth="1"/>
    <col min="4666" max="4666" width="15.21875" style="25" customWidth="1"/>
    <col min="4667" max="4667" width="9.6640625" style="25"/>
    <col min="4668" max="4668" width="11" style="25" customWidth="1"/>
    <col min="4669" max="4669" width="10.77734375" style="25" customWidth="1"/>
    <col min="4670" max="4670" width="11.44140625" style="25" customWidth="1"/>
    <col min="4671" max="4671" width="4" style="25" customWidth="1"/>
    <col min="4672" max="4862" width="9.6640625" style="25"/>
    <col min="4863" max="4863" width="6.44140625" style="25" customWidth="1"/>
    <col min="4864" max="4864" width="13.88671875" style="25" customWidth="1"/>
    <col min="4865" max="4865" width="14.33203125" style="25" customWidth="1"/>
    <col min="4866" max="4882" width="9.6640625" style="25"/>
    <col min="4883" max="4883" width="12" style="25" customWidth="1"/>
    <col min="4884" max="4884" width="12.77734375" style="25" customWidth="1"/>
    <col min="4885" max="4885" width="11.109375" style="25" customWidth="1"/>
    <col min="4886" max="4886" width="12" style="25" customWidth="1"/>
    <col min="4887" max="4887" width="9.6640625" style="25"/>
    <col min="4888" max="4888" width="15.33203125" style="25" customWidth="1"/>
    <col min="4889" max="4889" width="15.21875" style="25" customWidth="1"/>
    <col min="4890" max="4890" width="21.44140625" style="25" customWidth="1"/>
    <col min="4891" max="4906" width="9.6640625" style="25"/>
    <col min="4907" max="4908" width="13.44140625" style="25" customWidth="1"/>
    <col min="4909" max="4909" width="9.6640625" style="25"/>
    <col min="4910" max="4910" width="13.88671875" style="25" customWidth="1"/>
    <col min="4911" max="4911" width="10.6640625" style="25" customWidth="1"/>
    <col min="4912" max="4912" width="17.33203125" style="25" customWidth="1"/>
    <col min="4913" max="4914" width="12.6640625" style="25" customWidth="1"/>
    <col min="4915" max="4915" width="11.21875" style="25" customWidth="1"/>
    <col min="4916" max="4916" width="18.33203125" style="25" customWidth="1"/>
    <col min="4917" max="4917" width="12.88671875" style="25" customWidth="1"/>
    <col min="4918" max="4919" width="13.21875" style="25" customWidth="1"/>
    <col min="4920" max="4920" width="10.88671875" style="25" customWidth="1"/>
    <col min="4921" max="4921" width="11.109375" style="25" customWidth="1"/>
    <col min="4922" max="4922" width="15.21875" style="25" customWidth="1"/>
    <col min="4923" max="4923" width="9.6640625" style="25"/>
    <col min="4924" max="4924" width="11" style="25" customWidth="1"/>
    <col min="4925" max="4925" width="10.77734375" style="25" customWidth="1"/>
    <col min="4926" max="4926" width="11.44140625" style="25" customWidth="1"/>
    <col min="4927" max="4927" width="4" style="25" customWidth="1"/>
    <col min="4928" max="5118" width="9.6640625" style="25"/>
    <col min="5119" max="5119" width="6.44140625" style="25" customWidth="1"/>
    <col min="5120" max="5120" width="13.88671875" style="25" customWidth="1"/>
    <col min="5121" max="5121" width="14.33203125" style="25" customWidth="1"/>
    <col min="5122" max="5138" width="9.6640625" style="25"/>
    <col min="5139" max="5139" width="12" style="25" customWidth="1"/>
    <col min="5140" max="5140" width="12.77734375" style="25" customWidth="1"/>
    <col min="5141" max="5141" width="11.109375" style="25" customWidth="1"/>
    <col min="5142" max="5142" width="12" style="25" customWidth="1"/>
    <col min="5143" max="5143" width="9.6640625" style="25"/>
    <col min="5144" max="5144" width="15.33203125" style="25" customWidth="1"/>
    <col min="5145" max="5145" width="15.21875" style="25" customWidth="1"/>
    <col min="5146" max="5146" width="21.44140625" style="25" customWidth="1"/>
    <col min="5147" max="5162" width="9.6640625" style="25"/>
    <col min="5163" max="5164" width="13.44140625" style="25" customWidth="1"/>
    <col min="5165" max="5165" width="9.6640625" style="25"/>
    <col min="5166" max="5166" width="13.88671875" style="25" customWidth="1"/>
    <col min="5167" max="5167" width="10.6640625" style="25" customWidth="1"/>
    <col min="5168" max="5168" width="17.33203125" style="25" customWidth="1"/>
    <col min="5169" max="5170" width="12.6640625" style="25" customWidth="1"/>
    <col min="5171" max="5171" width="11.21875" style="25" customWidth="1"/>
    <col min="5172" max="5172" width="18.33203125" style="25" customWidth="1"/>
    <col min="5173" max="5173" width="12.88671875" style="25" customWidth="1"/>
    <col min="5174" max="5175" width="13.21875" style="25" customWidth="1"/>
    <col min="5176" max="5176" width="10.88671875" style="25" customWidth="1"/>
    <col min="5177" max="5177" width="11.109375" style="25" customWidth="1"/>
    <col min="5178" max="5178" width="15.21875" style="25" customWidth="1"/>
    <col min="5179" max="5179" width="9.6640625" style="25"/>
    <col min="5180" max="5180" width="11" style="25" customWidth="1"/>
    <col min="5181" max="5181" width="10.77734375" style="25" customWidth="1"/>
    <col min="5182" max="5182" width="11.44140625" style="25" customWidth="1"/>
    <col min="5183" max="5183" width="4" style="25" customWidth="1"/>
    <col min="5184" max="5374" width="9.6640625" style="25"/>
    <col min="5375" max="5375" width="6.44140625" style="25" customWidth="1"/>
    <col min="5376" max="5376" width="13.88671875" style="25" customWidth="1"/>
    <col min="5377" max="5377" width="14.33203125" style="25" customWidth="1"/>
    <col min="5378" max="5394" width="9.6640625" style="25"/>
    <col min="5395" max="5395" width="12" style="25" customWidth="1"/>
    <col min="5396" max="5396" width="12.77734375" style="25" customWidth="1"/>
    <col min="5397" max="5397" width="11.109375" style="25" customWidth="1"/>
    <col min="5398" max="5398" width="12" style="25" customWidth="1"/>
    <col min="5399" max="5399" width="9.6640625" style="25"/>
    <col min="5400" max="5400" width="15.33203125" style="25" customWidth="1"/>
    <col min="5401" max="5401" width="15.21875" style="25" customWidth="1"/>
    <col min="5402" max="5402" width="21.44140625" style="25" customWidth="1"/>
    <col min="5403" max="5418" width="9.6640625" style="25"/>
    <col min="5419" max="5420" width="13.44140625" style="25" customWidth="1"/>
    <col min="5421" max="5421" width="9.6640625" style="25"/>
    <col min="5422" max="5422" width="13.88671875" style="25" customWidth="1"/>
    <col min="5423" max="5423" width="10.6640625" style="25" customWidth="1"/>
    <col min="5424" max="5424" width="17.33203125" style="25" customWidth="1"/>
    <col min="5425" max="5426" width="12.6640625" style="25" customWidth="1"/>
    <col min="5427" max="5427" width="11.21875" style="25" customWidth="1"/>
    <col min="5428" max="5428" width="18.33203125" style="25" customWidth="1"/>
    <col min="5429" max="5429" width="12.88671875" style="25" customWidth="1"/>
    <col min="5430" max="5431" width="13.21875" style="25" customWidth="1"/>
    <col min="5432" max="5432" width="10.88671875" style="25" customWidth="1"/>
    <col min="5433" max="5433" width="11.109375" style="25" customWidth="1"/>
    <col min="5434" max="5434" width="15.21875" style="25" customWidth="1"/>
    <col min="5435" max="5435" width="9.6640625" style="25"/>
    <col min="5436" max="5436" width="11" style="25" customWidth="1"/>
    <col min="5437" max="5437" width="10.77734375" style="25" customWidth="1"/>
    <col min="5438" max="5438" width="11.44140625" style="25" customWidth="1"/>
    <col min="5439" max="5439" width="4" style="25" customWidth="1"/>
    <col min="5440" max="5630" width="9.6640625" style="25"/>
    <col min="5631" max="5631" width="6.44140625" style="25" customWidth="1"/>
    <col min="5632" max="5632" width="13.88671875" style="25" customWidth="1"/>
    <col min="5633" max="5633" width="14.33203125" style="25" customWidth="1"/>
    <col min="5634" max="5650" width="9.6640625" style="25"/>
    <col min="5651" max="5651" width="12" style="25" customWidth="1"/>
    <col min="5652" max="5652" width="12.77734375" style="25" customWidth="1"/>
    <col min="5653" max="5653" width="11.109375" style="25" customWidth="1"/>
    <col min="5654" max="5654" width="12" style="25" customWidth="1"/>
    <col min="5655" max="5655" width="9.6640625" style="25"/>
    <col min="5656" max="5656" width="15.33203125" style="25" customWidth="1"/>
    <col min="5657" max="5657" width="15.21875" style="25" customWidth="1"/>
    <col min="5658" max="5658" width="21.44140625" style="25" customWidth="1"/>
    <col min="5659" max="5674" width="9.6640625" style="25"/>
    <col min="5675" max="5676" width="13.44140625" style="25" customWidth="1"/>
    <col min="5677" max="5677" width="9.6640625" style="25"/>
    <col min="5678" max="5678" width="13.88671875" style="25" customWidth="1"/>
    <col min="5679" max="5679" width="10.6640625" style="25" customWidth="1"/>
    <col min="5680" max="5680" width="17.33203125" style="25" customWidth="1"/>
    <col min="5681" max="5682" width="12.6640625" style="25" customWidth="1"/>
    <col min="5683" max="5683" width="11.21875" style="25" customWidth="1"/>
    <col min="5684" max="5684" width="18.33203125" style="25" customWidth="1"/>
    <col min="5685" max="5685" width="12.88671875" style="25" customWidth="1"/>
    <col min="5686" max="5687" width="13.21875" style="25" customWidth="1"/>
    <col min="5688" max="5688" width="10.88671875" style="25" customWidth="1"/>
    <col min="5689" max="5689" width="11.109375" style="25" customWidth="1"/>
    <col min="5690" max="5690" width="15.21875" style="25" customWidth="1"/>
    <col min="5691" max="5691" width="9.6640625" style="25"/>
    <col min="5692" max="5692" width="11" style="25" customWidth="1"/>
    <col min="5693" max="5693" width="10.77734375" style="25" customWidth="1"/>
    <col min="5694" max="5694" width="11.44140625" style="25" customWidth="1"/>
    <col min="5695" max="5695" width="4" style="25" customWidth="1"/>
    <col min="5696" max="5886" width="9.6640625" style="25"/>
    <col min="5887" max="5887" width="6.44140625" style="25" customWidth="1"/>
    <col min="5888" max="5888" width="13.88671875" style="25" customWidth="1"/>
    <col min="5889" max="5889" width="14.33203125" style="25" customWidth="1"/>
    <col min="5890" max="5906" width="9.6640625" style="25"/>
    <col min="5907" max="5907" width="12" style="25" customWidth="1"/>
    <col min="5908" max="5908" width="12.77734375" style="25" customWidth="1"/>
    <col min="5909" max="5909" width="11.109375" style="25" customWidth="1"/>
    <col min="5910" max="5910" width="12" style="25" customWidth="1"/>
    <col min="5911" max="5911" width="9.6640625" style="25"/>
    <col min="5912" max="5912" width="15.33203125" style="25" customWidth="1"/>
    <col min="5913" max="5913" width="15.21875" style="25" customWidth="1"/>
    <col min="5914" max="5914" width="21.44140625" style="25" customWidth="1"/>
    <col min="5915" max="5930" width="9.6640625" style="25"/>
    <col min="5931" max="5932" width="13.44140625" style="25" customWidth="1"/>
    <col min="5933" max="5933" width="9.6640625" style="25"/>
    <col min="5934" max="5934" width="13.88671875" style="25" customWidth="1"/>
    <col min="5935" max="5935" width="10.6640625" style="25" customWidth="1"/>
    <col min="5936" max="5936" width="17.33203125" style="25" customWidth="1"/>
    <col min="5937" max="5938" width="12.6640625" style="25" customWidth="1"/>
    <col min="5939" max="5939" width="11.21875" style="25" customWidth="1"/>
    <col min="5940" max="5940" width="18.33203125" style="25" customWidth="1"/>
    <col min="5941" max="5941" width="12.88671875" style="25" customWidth="1"/>
    <col min="5942" max="5943" width="13.21875" style="25" customWidth="1"/>
    <col min="5944" max="5944" width="10.88671875" style="25" customWidth="1"/>
    <col min="5945" max="5945" width="11.109375" style="25" customWidth="1"/>
    <col min="5946" max="5946" width="15.21875" style="25" customWidth="1"/>
    <col min="5947" max="5947" width="9.6640625" style="25"/>
    <col min="5948" max="5948" width="11" style="25" customWidth="1"/>
    <col min="5949" max="5949" width="10.77734375" style="25" customWidth="1"/>
    <col min="5950" max="5950" width="11.44140625" style="25" customWidth="1"/>
    <col min="5951" max="5951" width="4" style="25" customWidth="1"/>
    <col min="5952" max="6142" width="9.6640625" style="25"/>
    <col min="6143" max="6143" width="6.44140625" style="25" customWidth="1"/>
    <col min="6144" max="6144" width="13.88671875" style="25" customWidth="1"/>
    <col min="6145" max="6145" width="14.33203125" style="25" customWidth="1"/>
    <col min="6146" max="6162" width="9.6640625" style="25"/>
    <col min="6163" max="6163" width="12" style="25" customWidth="1"/>
    <col min="6164" max="6164" width="12.77734375" style="25" customWidth="1"/>
    <col min="6165" max="6165" width="11.109375" style="25" customWidth="1"/>
    <col min="6166" max="6166" width="12" style="25" customWidth="1"/>
    <col min="6167" max="6167" width="9.6640625" style="25"/>
    <col min="6168" max="6168" width="15.33203125" style="25" customWidth="1"/>
    <col min="6169" max="6169" width="15.21875" style="25" customWidth="1"/>
    <col min="6170" max="6170" width="21.44140625" style="25" customWidth="1"/>
    <col min="6171" max="6186" width="9.6640625" style="25"/>
    <col min="6187" max="6188" width="13.44140625" style="25" customWidth="1"/>
    <col min="6189" max="6189" width="9.6640625" style="25"/>
    <col min="6190" max="6190" width="13.88671875" style="25" customWidth="1"/>
    <col min="6191" max="6191" width="10.6640625" style="25" customWidth="1"/>
    <col min="6192" max="6192" width="17.33203125" style="25" customWidth="1"/>
    <col min="6193" max="6194" width="12.6640625" style="25" customWidth="1"/>
    <col min="6195" max="6195" width="11.21875" style="25" customWidth="1"/>
    <col min="6196" max="6196" width="18.33203125" style="25" customWidth="1"/>
    <col min="6197" max="6197" width="12.88671875" style="25" customWidth="1"/>
    <col min="6198" max="6199" width="13.21875" style="25" customWidth="1"/>
    <col min="6200" max="6200" width="10.88671875" style="25" customWidth="1"/>
    <col min="6201" max="6201" width="11.109375" style="25" customWidth="1"/>
    <col min="6202" max="6202" width="15.21875" style="25" customWidth="1"/>
    <col min="6203" max="6203" width="9.6640625" style="25"/>
    <col min="6204" max="6204" width="11" style="25" customWidth="1"/>
    <col min="6205" max="6205" width="10.77734375" style="25" customWidth="1"/>
    <col min="6206" max="6206" width="11.44140625" style="25" customWidth="1"/>
    <col min="6207" max="6207" width="4" style="25" customWidth="1"/>
    <col min="6208" max="6398" width="9.6640625" style="25"/>
    <col min="6399" max="6399" width="6.44140625" style="25" customWidth="1"/>
    <col min="6400" max="6400" width="13.88671875" style="25" customWidth="1"/>
    <col min="6401" max="6401" width="14.33203125" style="25" customWidth="1"/>
    <col min="6402" max="6418" width="9.6640625" style="25"/>
    <col min="6419" max="6419" width="12" style="25" customWidth="1"/>
    <col min="6420" max="6420" width="12.77734375" style="25" customWidth="1"/>
    <col min="6421" max="6421" width="11.109375" style="25" customWidth="1"/>
    <col min="6422" max="6422" width="12" style="25" customWidth="1"/>
    <col min="6423" max="6423" width="9.6640625" style="25"/>
    <col min="6424" max="6424" width="15.33203125" style="25" customWidth="1"/>
    <col min="6425" max="6425" width="15.21875" style="25" customWidth="1"/>
    <col min="6426" max="6426" width="21.44140625" style="25" customWidth="1"/>
    <col min="6427" max="6442" width="9.6640625" style="25"/>
    <col min="6443" max="6444" width="13.44140625" style="25" customWidth="1"/>
    <col min="6445" max="6445" width="9.6640625" style="25"/>
    <col min="6446" max="6446" width="13.88671875" style="25" customWidth="1"/>
    <col min="6447" max="6447" width="10.6640625" style="25" customWidth="1"/>
    <col min="6448" max="6448" width="17.33203125" style="25" customWidth="1"/>
    <col min="6449" max="6450" width="12.6640625" style="25" customWidth="1"/>
    <col min="6451" max="6451" width="11.21875" style="25" customWidth="1"/>
    <col min="6452" max="6452" width="18.33203125" style="25" customWidth="1"/>
    <col min="6453" max="6453" width="12.88671875" style="25" customWidth="1"/>
    <col min="6454" max="6455" width="13.21875" style="25" customWidth="1"/>
    <col min="6456" max="6456" width="10.88671875" style="25" customWidth="1"/>
    <col min="6457" max="6457" width="11.109375" style="25" customWidth="1"/>
    <col min="6458" max="6458" width="15.21875" style="25" customWidth="1"/>
    <col min="6459" max="6459" width="9.6640625" style="25"/>
    <col min="6460" max="6460" width="11" style="25" customWidth="1"/>
    <col min="6461" max="6461" width="10.77734375" style="25" customWidth="1"/>
    <col min="6462" max="6462" width="11.44140625" style="25" customWidth="1"/>
    <col min="6463" max="6463" width="4" style="25" customWidth="1"/>
    <col min="6464" max="6654" width="9.6640625" style="25"/>
    <col min="6655" max="6655" width="6.44140625" style="25" customWidth="1"/>
    <col min="6656" max="6656" width="13.88671875" style="25" customWidth="1"/>
    <col min="6657" max="6657" width="14.33203125" style="25" customWidth="1"/>
    <col min="6658" max="6674" width="9.6640625" style="25"/>
    <col min="6675" max="6675" width="12" style="25" customWidth="1"/>
    <col min="6676" max="6676" width="12.77734375" style="25" customWidth="1"/>
    <col min="6677" max="6677" width="11.109375" style="25" customWidth="1"/>
    <col min="6678" max="6678" width="12" style="25" customWidth="1"/>
    <col min="6679" max="6679" width="9.6640625" style="25"/>
    <col min="6680" max="6680" width="15.33203125" style="25" customWidth="1"/>
    <col min="6681" max="6681" width="15.21875" style="25" customWidth="1"/>
    <col min="6682" max="6682" width="21.44140625" style="25" customWidth="1"/>
    <col min="6683" max="6698" width="9.6640625" style="25"/>
    <col min="6699" max="6700" width="13.44140625" style="25" customWidth="1"/>
    <col min="6701" max="6701" width="9.6640625" style="25"/>
    <col min="6702" max="6702" width="13.88671875" style="25" customWidth="1"/>
    <col min="6703" max="6703" width="10.6640625" style="25" customWidth="1"/>
    <col min="6704" max="6704" width="17.33203125" style="25" customWidth="1"/>
    <col min="6705" max="6706" width="12.6640625" style="25" customWidth="1"/>
    <col min="6707" max="6707" width="11.21875" style="25" customWidth="1"/>
    <col min="6708" max="6708" width="18.33203125" style="25" customWidth="1"/>
    <col min="6709" max="6709" width="12.88671875" style="25" customWidth="1"/>
    <col min="6710" max="6711" width="13.21875" style="25" customWidth="1"/>
    <col min="6712" max="6712" width="10.88671875" style="25" customWidth="1"/>
    <col min="6713" max="6713" width="11.109375" style="25" customWidth="1"/>
    <col min="6714" max="6714" width="15.21875" style="25" customWidth="1"/>
    <col min="6715" max="6715" width="9.6640625" style="25"/>
    <col min="6716" max="6716" width="11" style="25" customWidth="1"/>
    <col min="6717" max="6717" width="10.77734375" style="25" customWidth="1"/>
    <col min="6718" max="6718" width="11.44140625" style="25" customWidth="1"/>
    <col min="6719" max="6719" width="4" style="25" customWidth="1"/>
    <col min="6720" max="6910" width="9.6640625" style="25"/>
    <col min="6911" max="6911" width="6.44140625" style="25" customWidth="1"/>
    <col min="6912" max="6912" width="13.88671875" style="25" customWidth="1"/>
    <col min="6913" max="6913" width="14.33203125" style="25" customWidth="1"/>
    <col min="6914" max="6930" width="9.6640625" style="25"/>
    <col min="6931" max="6931" width="12" style="25" customWidth="1"/>
    <col min="6932" max="6932" width="12.77734375" style="25" customWidth="1"/>
    <col min="6933" max="6933" width="11.109375" style="25" customWidth="1"/>
    <col min="6934" max="6934" width="12" style="25" customWidth="1"/>
    <col min="6935" max="6935" width="9.6640625" style="25"/>
    <col min="6936" max="6936" width="15.33203125" style="25" customWidth="1"/>
    <col min="6937" max="6937" width="15.21875" style="25" customWidth="1"/>
    <col min="6938" max="6938" width="21.44140625" style="25" customWidth="1"/>
    <col min="6939" max="6954" width="9.6640625" style="25"/>
    <col min="6955" max="6956" width="13.44140625" style="25" customWidth="1"/>
    <col min="6957" max="6957" width="9.6640625" style="25"/>
    <col min="6958" max="6958" width="13.88671875" style="25" customWidth="1"/>
    <col min="6959" max="6959" width="10.6640625" style="25" customWidth="1"/>
    <col min="6960" max="6960" width="17.33203125" style="25" customWidth="1"/>
    <col min="6961" max="6962" width="12.6640625" style="25" customWidth="1"/>
    <col min="6963" max="6963" width="11.21875" style="25" customWidth="1"/>
    <col min="6964" max="6964" width="18.33203125" style="25" customWidth="1"/>
    <col min="6965" max="6965" width="12.88671875" style="25" customWidth="1"/>
    <col min="6966" max="6967" width="13.21875" style="25" customWidth="1"/>
    <col min="6968" max="6968" width="10.88671875" style="25" customWidth="1"/>
    <col min="6969" max="6969" width="11.109375" style="25" customWidth="1"/>
    <col min="6970" max="6970" width="15.21875" style="25" customWidth="1"/>
    <col min="6971" max="6971" width="9.6640625" style="25"/>
    <col min="6972" max="6972" width="11" style="25" customWidth="1"/>
    <col min="6973" max="6973" width="10.77734375" style="25" customWidth="1"/>
    <col min="6974" max="6974" width="11.44140625" style="25" customWidth="1"/>
    <col min="6975" max="6975" width="4" style="25" customWidth="1"/>
    <col min="6976" max="7166" width="9.6640625" style="25"/>
    <col min="7167" max="7167" width="6.44140625" style="25" customWidth="1"/>
    <col min="7168" max="7168" width="13.88671875" style="25" customWidth="1"/>
    <col min="7169" max="7169" width="14.33203125" style="25" customWidth="1"/>
    <col min="7170" max="7186" width="9.6640625" style="25"/>
    <col min="7187" max="7187" width="12" style="25" customWidth="1"/>
    <col min="7188" max="7188" width="12.77734375" style="25" customWidth="1"/>
    <col min="7189" max="7189" width="11.109375" style="25" customWidth="1"/>
    <col min="7190" max="7190" width="12" style="25" customWidth="1"/>
    <col min="7191" max="7191" width="9.6640625" style="25"/>
    <col min="7192" max="7192" width="15.33203125" style="25" customWidth="1"/>
    <col min="7193" max="7193" width="15.21875" style="25" customWidth="1"/>
    <col min="7194" max="7194" width="21.44140625" style="25" customWidth="1"/>
    <col min="7195" max="7210" width="9.6640625" style="25"/>
    <col min="7211" max="7212" width="13.44140625" style="25" customWidth="1"/>
    <col min="7213" max="7213" width="9.6640625" style="25"/>
    <col min="7214" max="7214" width="13.88671875" style="25" customWidth="1"/>
    <col min="7215" max="7215" width="10.6640625" style="25" customWidth="1"/>
    <col min="7216" max="7216" width="17.33203125" style="25" customWidth="1"/>
    <col min="7217" max="7218" width="12.6640625" style="25" customWidth="1"/>
    <col min="7219" max="7219" width="11.21875" style="25" customWidth="1"/>
    <col min="7220" max="7220" width="18.33203125" style="25" customWidth="1"/>
    <col min="7221" max="7221" width="12.88671875" style="25" customWidth="1"/>
    <col min="7222" max="7223" width="13.21875" style="25" customWidth="1"/>
    <col min="7224" max="7224" width="10.88671875" style="25" customWidth="1"/>
    <col min="7225" max="7225" width="11.109375" style="25" customWidth="1"/>
    <col min="7226" max="7226" width="15.21875" style="25" customWidth="1"/>
    <col min="7227" max="7227" width="9.6640625" style="25"/>
    <col min="7228" max="7228" width="11" style="25" customWidth="1"/>
    <col min="7229" max="7229" width="10.77734375" style="25" customWidth="1"/>
    <col min="7230" max="7230" width="11.44140625" style="25" customWidth="1"/>
    <col min="7231" max="7231" width="4" style="25" customWidth="1"/>
    <col min="7232" max="7422" width="9.6640625" style="25"/>
    <col min="7423" max="7423" width="6.44140625" style="25" customWidth="1"/>
    <col min="7424" max="7424" width="13.88671875" style="25" customWidth="1"/>
    <col min="7425" max="7425" width="14.33203125" style="25" customWidth="1"/>
    <col min="7426" max="7442" width="9.6640625" style="25"/>
    <col min="7443" max="7443" width="12" style="25" customWidth="1"/>
    <col min="7444" max="7444" width="12.77734375" style="25" customWidth="1"/>
    <col min="7445" max="7445" width="11.109375" style="25" customWidth="1"/>
    <col min="7446" max="7446" width="12" style="25" customWidth="1"/>
    <col min="7447" max="7447" width="9.6640625" style="25"/>
    <col min="7448" max="7448" width="15.33203125" style="25" customWidth="1"/>
    <col min="7449" max="7449" width="15.21875" style="25" customWidth="1"/>
    <col min="7450" max="7450" width="21.44140625" style="25" customWidth="1"/>
    <col min="7451" max="7466" width="9.6640625" style="25"/>
    <col min="7467" max="7468" width="13.44140625" style="25" customWidth="1"/>
    <col min="7469" max="7469" width="9.6640625" style="25"/>
    <col min="7470" max="7470" width="13.88671875" style="25" customWidth="1"/>
    <col min="7471" max="7471" width="10.6640625" style="25" customWidth="1"/>
    <col min="7472" max="7472" width="17.33203125" style="25" customWidth="1"/>
    <col min="7473" max="7474" width="12.6640625" style="25" customWidth="1"/>
    <col min="7475" max="7475" width="11.21875" style="25" customWidth="1"/>
    <col min="7476" max="7476" width="18.33203125" style="25" customWidth="1"/>
    <col min="7477" max="7477" width="12.88671875" style="25" customWidth="1"/>
    <col min="7478" max="7479" width="13.21875" style="25" customWidth="1"/>
    <col min="7480" max="7480" width="10.88671875" style="25" customWidth="1"/>
    <col min="7481" max="7481" width="11.109375" style="25" customWidth="1"/>
    <col min="7482" max="7482" width="15.21875" style="25" customWidth="1"/>
    <col min="7483" max="7483" width="9.6640625" style="25"/>
    <col min="7484" max="7484" width="11" style="25" customWidth="1"/>
    <col min="7485" max="7485" width="10.77734375" style="25" customWidth="1"/>
    <col min="7486" max="7486" width="11.44140625" style="25" customWidth="1"/>
    <col min="7487" max="7487" width="4" style="25" customWidth="1"/>
    <col min="7488" max="7678" width="9.6640625" style="25"/>
    <col min="7679" max="7679" width="6.44140625" style="25" customWidth="1"/>
    <col min="7680" max="7680" width="13.88671875" style="25" customWidth="1"/>
    <col min="7681" max="7681" width="14.33203125" style="25" customWidth="1"/>
    <col min="7682" max="7698" width="9.6640625" style="25"/>
    <col min="7699" max="7699" width="12" style="25" customWidth="1"/>
    <col min="7700" max="7700" width="12.77734375" style="25" customWidth="1"/>
    <col min="7701" max="7701" width="11.109375" style="25" customWidth="1"/>
    <col min="7702" max="7702" width="12" style="25" customWidth="1"/>
    <col min="7703" max="7703" width="9.6640625" style="25"/>
    <col min="7704" max="7704" width="15.33203125" style="25" customWidth="1"/>
    <col min="7705" max="7705" width="15.21875" style="25" customWidth="1"/>
    <col min="7706" max="7706" width="21.44140625" style="25" customWidth="1"/>
    <col min="7707" max="7722" width="9.6640625" style="25"/>
    <col min="7723" max="7724" width="13.44140625" style="25" customWidth="1"/>
    <col min="7725" max="7725" width="9.6640625" style="25"/>
    <col min="7726" max="7726" width="13.88671875" style="25" customWidth="1"/>
    <col min="7727" max="7727" width="10.6640625" style="25" customWidth="1"/>
    <col min="7728" max="7728" width="17.33203125" style="25" customWidth="1"/>
    <col min="7729" max="7730" width="12.6640625" style="25" customWidth="1"/>
    <col min="7731" max="7731" width="11.21875" style="25" customWidth="1"/>
    <col min="7732" max="7732" width="18.33203125" style="25" customWidth="1"/>
    <col min="7733" max="7733" width="12.88671875" style="25" customWidth="1"/>
    <col min="7734" max="7735" width="13.21875" style="25" customWidth="1"/>
    <col min="7736" max="7736" width="10.88671875" style="25" customWidth="1"/>
    <col min="7737" max="7737" width="11.109375" style="25" customWidth="1"/>
    <col min="7738" max="7738" width="15.21875" style="25" customWidth="1"/>
    <col min="7739" max="7739" width="9.6640625" style="25"/>
    <col min="7740" max="7740" width="11" style="25" customWidth="1"/>
    <col min="7741" max="7741" width="10.77734375" style="25" customWidth="1"/>
    <col min="7742" max="7742" width="11.44140625" style="25" customWidth="1"/>
    <col min="7743" max="7743" width="4" style="25" customWidth="1"/>
    <col min="7744" max="7934" width="9.6640625" style="25"/>
    <col min="7935" max="7935" width="6.44140625" style="25" customWidth="1"/>
    <col min="7936" max="7936" width="13.88671875" style="25" customWidth="1"/>
    <col min="7937" max="7937" width="14.33203125" style="25" customWidth="1"/>
    <col min="7938" max="7954" width="9.6640625" style="25"/>
    <col min="7955" max="7955" width="12" style="25" customWidth="1"/>
    <col min="7956" max="7956" width="12.77734375" style="25" customWidth="1"/>
    <col min="7957" max="7957" width="11.109375" style="25" customWidth="1"/>
    <col min="7958" max="7958" width="12" style="25" customWidth="1"/>
    <col min="7959" max="7959" width="9.6640625" style="25"/>
    <col min="7960" max="7960" width="15.33203125" style="25" customWidth="1"/>
    <col min="7961" max="7961" width="15.21875" style="25" customWidth="1"/>
    <col min="7962" max="7962" width="21.44140625" style="25" customWidth="1"/>
    <col min="7963" max="7978" width="9.6640625" style="25"/>
    <col min="7979" max="7980" width="13.44140625" style="25" customWidth="1"/>
    <col min="7981" max="7981" width="9.6640625" style="25"/>
    <col min="7982" max="7982" width="13.88671875" style="25" customWidth="1"/>
    <col min="7983" max="7983" width="10.6640625" style="25" customWidth="1"/>
    <col min="7984" max="7984" width="17.33203125" style="25" customWidth="1"/>
    <col min="7985" max="7986" width="12.6640625" style="25" customWidth="1"/>
    <col min="7987" max="7987" width="11.21875" style="25" customWidth="1"/>
    <col min="7988" max="7988" width="18.33203125" style="25" customWidth="1"/>
    <col min="7989" max="7989" width="12.88671875" style="25" customWidth="1"/>
    <col min="7990" max="7991" width="13.21875" style="25" customWidth="1"/>
    <col min="7992" max="7992" width="10.88671875" style="25" customWidth="1"/>
    <col min="7993" max="7993" width="11.109375" style="25" customWidth="1"/>
    <col min="7994" max="7994" width="15.21875" style="25" customWidth="1"/>
    <col min="7995" max="7995" width="9.6640625" style="25"/>
    <col min="7996" max="7996" width="11" style="25" customWidth="1"/>
    <col min="7997" max="7997" width="10.77734375" style="25" customWidth="1"/>
    <col min="7998" max="7998" width="11.44140625" style="25" customWidth="1"/>
    <col min="7999" max="7999" width="4" style="25" customWidth="1"/>
    <col min="8000" max="8190" width="9.6640625" style="25"/>
    <col min="8191" max="8191" width="6.44140625" style="25" customWidth="1"/>
    <col min="8192" max="8192" width="13.88671875" style="25" customWidth="1"/>
    <col min="8193" max="8193" width="14.33203125" style="25" customWidth="1"/>
    <col min="8194" max="8210" width="9.6640625" style="25"/>
    <col min="8211" max="8211" width="12" style="25" customWidth="1"/>
    <col min="8212" max="8212" width="12.77734375" style="25" customWidth="1"/>
    <col min="8213" max="8213" width="11.109375" style="25" customWidth="1"/>
    <col min="8214" max="8214" width="12" style="25" customWidth="1"/>
    <col min="8215" max="8215" width="9.6640625" style="25"/>
    <col min="8216" max="8216" width="15.33203125" style="25" customWidth="1"/>
    <col min="8217" max="8217" width="15.21875" style="25" customWidth="1"/>
    <col min="8218" max="8218" width="21.44140625" style="25" customWidth="1"/>
    <col min="8219" max="8234" width="9.6640625" style="25"/>
    <col min="8235" max="8236" width="13.44140625" style="25" customWidth="1"/>
    <col min="8237" max="8237" width="9.6640625" style="25"/>
    <col min="8238" max="8238" width="13.88671875" style="25" customWidth="1"/>
    <col min="8239" max="8239" width="10.6640625" style="25" customWidth="1"/>
    <col min="8240" max="8240" width="17.33203125" style="25" customWidth="1"/>
    <col min="8241" max="8242" width="12.6640625" style="25" customWidth="1"/>
    <col min="8243" max="8243" width="11.21875" style="25" customWidth="1"/>
    <col min="8244" max="8244" width="18.33203125" style="25" customWidth="1"/>
    <col min="8245" max="8245" width="12.88671875" style="25" customWidth="1"/>
    <col min="8246" max="8247" width="13.21875" style="25" customWidth="1"/>
    <col min="8248" max="8248" width="10.88671875" style="25" customWidth="1"/>
    <col min="8249" max="8249" width="11.109375" style="25" customWidth="1"/>
    <col min="8250" max="8250" width="15.21875" style="25" customWidth="1"/>
    <col min="8251" max="8251" width="9.6640625" style="25"/>
    <col min="8252" max="8252" width="11" style="25" customWidth="1"/>
    <col min="8253" max="8253" width="10.77734375" style="25" customWidth="1"/>
    <col min="8254" max="8254" width="11.44140625" style="25" customWidth="1"/>
    <col min="8255" max="8255" width="4" style="25" customWidth="1"/>
    <col min="8256" max="8446" width="9.6640625" style="25"/>
    <col min="8447" max="8447" width="6.44140625" style="25" customWidth="1"/>
    <col min="8448" max="8448" width="13.88671875" style="25" customWidth="1"/>
    <col min="8449" max="8449" width="14.33203125" style="25" customWidth="1"/>
    <col min="8450" max="8466" width="9.6640625" style="25"/>
    <col min="8467" max="8467" width="12" style="25" customWidth="1"/>
    <col min="8468" max="8468" width="12.77734375" style="25" customWidth="1"/>
    <col min="8469" max="8469" width="11.109375" style="25" customWidth="1"/>
    <col min="8470" max="8470" width="12" style="25" customWidth="1"/>
    <col min="8471" max="8471" width="9.6640625" style="25"/>
    <col min="8472" max="8472" width="15.33203125" style="25" customWidth="1"/>
    <col min="8473" max="8473" width="15.21875" style="25" customWidth="1"/>
    <col min="8474" max="8474" width="21.44140625" style="25" customWidth="1"/>
    <col min="8475" max="8490" width="9.6640625" style="25"/>
    <col min="8491" max="8492" width="13.44140625" style="25" customWidth="1"/>
    <col min="8493" max="8493" width="9.6640625" style="25"/>
    <col min="8494" max="8494" width="13.88671875" style="25" customWidth="1"/>
    <col min="8495" max="8495" width="10.6640625" style="25" customWidth="1"/>
    <col min="8496" max="8496" width="17.33203125" style="25" customWidth="1"/>
    <col min="8497" max="8498" width="12.6640625" style="25" customWidth="1"/>
    <col min="8499" max="8499" width="11.21875" style="25" customWidth="1"/>
    <col min="8500" max="8500" width="18.33203125" style="25" customWidth="1"/>
    <col min="8501" max="8501" width="12.88671875" style="25" customWidth="1"/>
    <col min="8502" max="8503" width="13.21875" style="25" customWidth="1"/>
    <col min="8504" max="8504" width="10.88671875" style="25" customWidth="1"/>
    <col min="8505" max="8505" width="11.109375" style="25" customWidth="1"/>
    <col min="8506" max="8506" width="15.21875" style="25" customWidth="1"/>
    <col min="8507" max="8507" width="9.6640625" style="25"/>
    <col min="8508" max="8508" width="11" style="25" customWidth="1"/>
    <col min="8509" max="8509" width="10.77734375" style="25" customWidth="1"/>
    <col min="8510" max="8510" width="11.44140625" style="25" customWidth="1"/>
    <col min="8511" max="8511" width="4" style="25" customWidth="1"/>
    <col min="8512" max="8702" width="9.6640625" style="25"/>
    <col min="8703" max="8703" width="6.44140625" style="25" customWidth="1"/>
    <col min="8704" max="8704" width="13.88671875" style="25" customWidth="1"/>
    <col min="8705" max="8705" width="14.33203125" style="25" customWidth="1"/>
    <col min="8706" max="8722" width="9.6640625" style="25"/>
    <col min="8723" max="8723" width="12" style="25" customWidth="1"/>
    <col min="8724" max="8724" width="12.77734375" style="25" customWidth="1"/>
    <col min="8725" max="8725" width="11.109375" style="25" customWidth="1"/>
    <col min="8726" max="8726" width="12" style="25" customWidth="1"/>
    <col min="8727" max="8727" width="9.6640625" style="25"/>
    <col min="8728" max="8728" width="15.33203125" style="25" customWidth="1"/>
    <col min="8729" max="8729" width="15.21875" style="25" customWidth="1"/>
    <col min="8730" max="8730" width="21.44140625" style="25" customWidth="1"/>
    <col min="8731" max="8746" width="9.6640625" style="25"/>
    <col min="8747" max="8748" width="13.44140625" style="25" customWidth="1"/>
    <col min="8749" max="8749" width="9.6640625" style="25"/>
    <col min="8750" max="8750" width="13.88671875" style="25" customWidth="1"/>
    <col min="8751" max="8751" width="10.6640625" style="25" customWidth="1"/>
    <col min="8752" max="8752" width="17.33203125" style="25" customWidth="1"/>
    <col min="8753" max="8754" width="12.6640625" style="25" customWidth="1"/>
    <col min="8755" max="8755" width="11.21875" style="25" customWidth="1"/>
    <col min="8756" max="8756" width="18.33203125" style="25" customWidth="1"/>
    <col min="8757" max="8757" width="12.88671875" style="25" customWidth="1"/>
    <col min="8758" max="8759" width="13.21875" style="25" customWidth="1"/>
    <col min="8760" max="8760" width="10.88671875" style="25" customWidth="1"/>
    <col min="8761" max="8761" width="11.109375" style="25" customWidth="1"/>
    <col min="8762" max="8762" width="15.21875" style="25" customWidth="1"/>
    <col min="8763" max="8763" width="9.6640625" style="25"/>
    <col min="8764" max="8764" width="11" style="25" customWidth="1"/>
    <col min="8765" max="8765" width="10.77734375" style="25" customWidth="1"/>
    <col min="8766" max="8766" width="11.44140625" style="25" customWidth="1"/>
    <col min="8767" max="8767" width="4" style="25" customWidth="1"/>
    <col min="8768" max="8958" width="9.6640625" style="25"/>
    <col min="8959" max="8959" width="6.44140625" style="25" customWidth="1"/>
    <col min="8960" max="8960" width="13.88671875" style="25" customWidth="1"/>
    <col min="8961" max="8961" width="14.33203125" style="25" customWidth="1"/>
    <col min="8962" max="8978" width="9.6640625" style="25"/>
    <col min="8979" max="8979" width="12" style="25" customWidth="1"/>
    <col min="8980" max="8980" width="12.77734375" style="25" customWidth="1"/>
    <col min="8981" max="8981" width="11.109375" style="25" customWidth="1"/>
    <col min="8982" max="8982" width="12" style="25" customWidth="1"/>
    <col min="8983" max="8983" width="9.6640625" style="25"/>
    <col min="8984" max="8984" width="15.33203125" style="25" customWidth="1"/>
    <col min="8985" max="8985" width="15.21875" style="25" customWidth="1"/>
    <col min="8986" max="8986" width="21.44140625" style="25" customWidth="1"/>
    <col min="8987" max="9002" width="9.6640625" style="25"/>
    <col min="9003" max="9004" width="13.44140625" style="25" customWidth="1"/>
    <col min="9005" max="9005" width="9.6640625" style="25"/>
    <col min="9006" max="9006" width="13.88671875" style="25" customWidth="1"/>
    <col min="9007" max="9007" width="10.6640625" style="25" customWidth="1"/>
    <col min="9008" max="9008" width="17.33203125" style="25" customWidth="1"/>
    <col min="9009" max="9010" width="12.6640625" style="25" customWidth="1"/>
    <col min="9011" max="9011" width="11.21875" style="25" customWidth="1"/>
    <col min="9012" max="9012" width="18.33203125" style="25" customWidth="1"/>
    <col min="9013" max="9013" width="12.88671875" style="25" customWidth="1"/>
    <col min="9014" max="9015" width="13.21875" style="25" customWidth="1"/>
    <col min="9016" max="9016" width="10.88671875" style="25" customWidth="1"/>
    <col min="9017" max="9017" width="11.109375" style="25" customWidth="1"/>
    <col min="9018" max="9018" width="15.21875" style="25" customWidth="1"/>
    <col min="9019" max="9019" width="9.6640625" style="25"/>
    <col min="9020" max="9020" width="11" style="25" customWidth="1"/>
    <col min="9021" max="9021" width="10.77734375" style="25" customWidth="1"/>
    <col min="9022" max="9022" width="11.44140625" style="25" customWidth="1"/>
    <col min="9023" max="9023" width="4" style="25" customWidth="1"/>
    <col min="9024" max="9214" width="9.6640625" style="25"/>
    <col min="9215" max="9215" width="6.44140625" style="25" customWidth="1"/>
    <col min="9216" max="9216" width="13.88671875" style="25" customWidth="1"/>
    <col min="9217" max="9217" width="14.33203125" style="25" customWidth="1"/>
    <col min="9218" max="9234" width="9.6640625" style="25"/>
    <col min="9235" max="9235" width="12" style="25" customWidth="1"/>
    <col min="9236" max="9236" width="12.77734375" style="25" customWidth="1"/>
    <col min="9237" max="9237" width="11.109375" style="25" customWidth="1"/>
    <col min="9238" max="9238" width="12" style="25" customWidth="1"/>
    <col min="9239" max="9239" width="9.6640625" style="25"/>
    <col min="9240" max="9240" width="15.33203125" style="25" customWidth="1"/>
    <col min="9241" max="9241" width="15.21875" style="25" customWidth="1"/>
    <col min="9242" max="9242" width="21.44140625" style="25" customWidth="1"/>
    <col min="9243" max="9258" width="9.6640625" style="25"/>
    <col min="9259" max="9260" width="13.44140625" style="25" customWidth="1"/>
    <col min="9261" max="9261" width="9.6640625" style="25"/>
    <col min="9262" max="9262" width="13.88671875" style="25" customWidth="1"/>
    <col min="9263" max="9263" width="10.6640625" style="25" customWidth="1"/>
    <col min="9264" max="9264" width="17.33203125" style="25" customWidth="1"/>
    <col min="9265" max="9266" width="12.6640625" style="25" customWidth="1"/>
    <col min="9267" max="9267" width="11.21875" style="25" customWidth="1"/>
    <col min="9268" max="9268" width="18.33203125" style="25" customWidth="1"/>
    <col min="9269" max="9269" width="12.88671875" style="25" customWidth="1"/>
    <col min="9270" max="9271" width="13.21875" style="25" customWidth="1"/>
    <col min="9272" max="9272" width="10.88671875" style="25" customWidth="1"/>
    <col min="9273" max="9273" width="11.109375" style="25" customWidth="1"/>
    <col min="9274" max="9274" width="15.21875" style="25" customWidth="1"/>
    <col min="9275" max="9275" width="9.6640625" style="25"/>
    <col min="9276" max="9276" width="11" style="25" customWidth="1"/>
    <col min="9277" max="9277" width="10.77734375" style="25" customWidth="1"/>
    <col min="9278" max="9278" width="11.44140625" style="25" customWidth="1"/>
    <col min="9279" max="9279" width="4" style="25" customWidth="1"/>
    <col min="9280" max="9470" width="9.6640625" style="25"/>
    <col min="9471" max="9471" width="6.44140625" style="25" customWidth="1"/>
    <col min="9472" max="9472" width="13.88671875" style="25" customWidth="1"/>
    <col min="9473" max="9473" width="14.33203125" style="25" customWidth="1"/>
    <col min="9474" max="9490" width="9.6640625" style="25"/>
    <col min="9491" max="9491" width="12" style="25" customWidth="1"/>
    <col min="9492" max="9492" width="12.77734375" style="25" customWidth="1"/>
    <col min="9493" max="9493" width="11.109375" style="25" customWidth="1"/>
    <col min="9494" max="9494" width="12" style="25" customWidth="1"/>
    <col min="9495" max="9495" width="9.6640625" style="25"/>
    <col min="9496" max="9496" width="15.33203125" style="25" customWidth="1"/>
    <col min="9497" max="9497" width="15.21875" style="25" customWidth="1"/>
    <col min="9498" max="9498" width="21.44140625" style="25" customWidth="1"/>
    <col min="9499" max="9514" width="9.6640625" style="25"/>
    <col min="9515" max="9516" width="13.44140625" style="25" customWidth="1"/>
    <col min="9517" max="9517" width="9.6640625" style="25"/>
    <col min="9518" max="9518" width="13.88671875" style="25" customWidth="1"/>
    <col min="9519" max="9519" width="10.6640625" style="25" customWidth="1"/>
    <col min="9520" max="9520" width="17.33203125" style="25" customWidth="1"/>
    <col min="9521" max="9522" width="12.6640625" style="25" customWidth="1"/>
    <col min="9523" max="9523" width="11.21875" style="25" customWidth="1"/>
    <col min="9524" max="9524" width="18.33203125" style="25" customWidth="1"/>
    <col min="9525" max="9525" width="12.88671875" style="25" customWidth="1"/>
    <col min="9526" max="9527" width="13.21875" style="25" customWidth="1"/>
    <col min="9528" max="9528" width="10.88671875" style="25" customWidth="1"/>
    <col min="9529" max="9529" width="11.109375" style="25" customWidth="1"/>
    <col min="9530" max="9530" width="15.21875" style="25" customWidth="1"/>
    <col min="9531" max="9531" width="9.6640625" style="25"/>
    <col min="9532" max="9532" width="11" style="25" customWidth="1"/>
    <col min="9533" max="9533" width="10.77734375" style="25" customWidth="1"/>
    <col min="9534" max="9534" width="11.44140625" style="25" customWidth="1"/>
    <col min="9535" max="9535" width="4" style="25" customWidth="1"/>
    <col min="9536" max="9726" width="9.6640625" style="25"/>
    <col min="9727" max="9727" width="6.44140625" style="25" customWidth="1"/>
    <col min="9728" max="9728" width="13.88671875" style="25" customWidth="1"/>
    <col min="9729" max="9729" width="14.33203125" style="25" customWidth="1"/>
    <col min="9730" max="9746" width="9.6640625" style="25"/>
    <col min="9747" max="9747" width="12" style="25" customWidth="1"/>
    <col min="9748" max="9748" width="12.77734375" style="25" customWidth="1"/>
    <col min="9749" max="9749" width="11.109375" style="25" customWidth="1"/>
    <col min="9750" max="9750" width="12" style="25" customWidth="1"/>
    <col min="9751" max="9751" width="9.6640625" style="25"/>
    <col min="9752" max="9752" width="15.33203125" style="25" customWidth="1"/>
    <col min="9753" max="9753" width="15.21875" style="25" customWidth="1"/>
    <col min="9754" max="9754" width="21.44140625" style="25" customWidth="1"/>
    <col min="9755" max="9770" width="9.6640625" style="25"/>
    <col min="9771" max="9772" width="13.44140625" style="25" customWidth="1"/>
    <col min="9773" max="9773" width="9.6640625" style="25"/>
    <col min="9774" max="9774" width="13.88671875" style="25" customWidth="1"/>
    <col min="9775" max="9775" width="10.6640625" style="25" customWidth="1"/>
    <col min="9776" max="9776" width="17.33203125" style="25" customWidth="1"/>
    <col min="9777" max="9778" width="12.6640625" style="25" customWidth="1"/>
    <col min="9779" max="9779" width="11.21875" style="25" customWidth="1"/>
    <col min="9780" max="9780" width="18.33203125" style="25" customWidth="1"/>
    <col min="9781" max="9781" width="12.88671875" style="25" customWidth="1"/>
    <col min="9782" max="9783" width="13.21875" style="25" customWidth="1"/>
    <col min="9784" max="9784" width="10.88671875" style="25" customWidth="1"/>
    <col min="9785" max="9785" width="11.109375" style="25" customWidth="1"/>
    <col min="9786" max="9786" width="15.21875" style="25" customWidth="1"/>
    <col min="9787" max="9787" width="9.6640625" style="25"/>
    <col min="9788" max="9788" width="11" style="25" customWidth="1"/>
    <col min="9789" max="9789" width="10.77734375" style="25" customWidth="1"/>
    <col min="9790" max="9790" width="11.44140625" style="25" customWidth="1"/>
    <col min="9791" max="9791" width="4" style="25" customWidth="1"/>
    <col min="9792" max="9982" width="9.6640625" style="25"/>
    <col min="9983" max="9983" width="6.44140625" style="25" customWidth="1"/>
    <col min="9984" max="9984" width="13.88671875" style="25" customWidth="1"/>
    <col min="9985" max="9985" width="14.33203125" style="25" customWidth="1"/>
    <col min="9986" max="10002" width="9.6640625" style="25"/>
    <col min="10003" max="10003" width="12" style="25" customWidth="1"/>
    <col min="10004" max="10004" width="12.77734375" style="25" customWidth="1"/>
    <col min="10005" max="10005" width="11.109375" style="25" customWidth="1"/>
    <col min="10006" max="10006" width="12" style="25" customWidth="1"/>
    <col min="10007" max="10007" width="9.6640625" style="25"/>
    <col min="10008" max="10008" width="15.33203125" style="25" customWidth="1"/>
    <col min="10009" max="10009" width="15.21875" style="25" customWidth="1"/>
    <col min="10010" max="10010" width="21.44140625" style="25" customWidth="1"/>
    <col min="10011" max="10026" width="9.6640625" style="25"/>
    <col min="10027" max="10028" width="13.44140625" style="25" customWidth="1"/>
    <col min="10029" max="10029" width="9.6640625" style="25"/>
    <col min="10030" max="10030" width="13.88671875" style="25" customWidth="1"/>
    <col min="10031" max="10031" width="10.6640625" style="25" customWidth="1"/>
    <col min="10032" max="10032" width="17.33203125" style="25" customWidth="1"/>
    <col min="10033" max="10034" width="12.6640625" style="25" customWidth="1"/>
    <col min="10035" max="10035" width="11.21875" style="25" customWidth="1"/>
    <col min="10036" max="10036" width="18.33203125" style="25" customWidth="1"/>
    <col min="10037" max="10037" width="12.88671875" style="25" customWidth="1"/>
    <col min="10038" max="10039" width="13.21875" style="25" customWidth="1"/>
    <col min="10040" max="10040" width="10.88671875" style="25" customWidth="1"/>
    <col min="10041" max="10041" width="11.109375" style="25" customWidth="1"/>
    <col min="10042" max="10042" width="15.21875" style="25" customWidth="1"/>
    <col min="10043" max="10043" width="9.6640625" style="25"/>
    <col min="10044" max="10044" width="11" style="25" customWidth="1"/>
    <col min="10045" max="10045" width="10.77734375" style="25" customWidth="1"/>
    <col min="10046" max="10046" width="11.44140625" style="25" customWidth="1"/>
    <col min="10047" max="10047" width="4" style="25" customWidth="1"/>
    <col min="10048" max="10238" width="9.6640625" style="25"/>
    <col min="10239" max="10239" width="6.44140625" style="25" customWidth="1"/>
    <col min="10240" max="10240" width="13.88671875" style="25" customWidth="1"/>
    <col min="10241" max="10241" width="14.33203125" style="25" customWidth="1"/>
    <col min="10242" max="10258" width="9.6640625" style="25"/>
    <col min="10259" max="10259" width="12" style="25" customWidth="1"/>
    <col min="10260" max="10260" width="12.77734375" style="25" customWidth="1"/>
    <col min="10261" max="10261" width="11.109375" style="25" customWidth="1"/>
    <col min="10262" max="10262" width="12" style="25" customWidth="1"/>
    <col min="10263" max="10263" width="9.6640625" style="25"/>
    <col min="10264" max="10264" width="15.33203125" style="25" customWidth="1"/>
    <col min="10265" max="10265" width="15.21875" style="25" customWidth="1"/>
    <col min="10266" max="10266" width="21.44140625" style="25" customWidth="1"/>
    <col min="10267" max="10282" width="9.6640625" style="25"/>
    <col min="10283" max="10284" width="13.44140625" style="25" customWidth="1"/>
    <col min="10285" max="10285" width="9.6640625" style="25"/>
    <col min="10286" max="10286" width="13.88671875" style="25" customWidth="1"/>
    <col min="10287" max="10287" width="10.6640625" style="25" customWidth="1"/>
    <col min="10288" max="10288" width="17.33203125" style="25" customWidth="1"/>
    <col min="10289" max="10290" width="12.6640625" style="25" customWidth="1"/>
    <col min="10291" max="10291" width="11.21875" style="25" customWidth="1"/>
    <col min="10292" max="10292" width="18.33203125" style="25" customWidth="1"/>
    <col min="10293" max="10293" width="12.88671875" style="25" customWidth="1"/>
    <col min="10294" max="10295" width="13.21875" style="25" customWidth="1"/>
    <col min="10296" max="10296" width="10.88671875" style="25" customWidth="1"/>
    <col min="10297" max="10297" width="11.109375" style="25" customWidth="1"/>
    <col min="10298" max="10298" width="15.21875" style="25" customWidth="1"/>
    <col min="10299" max="10299" width="9.6640625" style="25"/>
    <col min="10300" max="10300" width="11" style="25" customWidth="1"/>
    <col min="10301" max="10301" width="10.77734375" style="25" customWidth="1"/>
    <col min="10302" max="10302" width="11.44140625" style="25" customWidth="1"/>
    <col min="10303" max="10303" width="4" style="25" customWidth="1"/>
    <col min="10304" max="10494" width="9.6640625" style="25"/>
    <col min="10495" max="10495" width="6.44140625" style="25" customWidth="1"/>
    <col min="10496" max="10496" width="13.88671875" style="25" customWidth="1"/>
    <col min="10497" max="10497" width="14.33203125" style="25" customWidth="1"/>
    <col min="10498" max="10514" width="9.6640625" style="25"/>
    <col min="10515" max="10515" width="12" style="25" customWidth="1"/>
    <col min="10516" max="10516" width="12.77734375" style="25" customWidth="1"/>
    <col min="10517" max="10517" width="11.109375" style="25" customWidth="1"/>
    <col min="10518" max="10518" width="12" style="25" customWidth="1"/>
    <col min="10519" max="10519" width="9.6640625" style="25"/>
    <col min="10520" max="10520" width="15.33203125" style="25" customWidth="1"/>
    <col min="10521" max="10521" width="15.21875" style="25" customWidth="1"/>
    <col min="10522" max="10522" width="21.44140625" style="25" customWidth="1"/>
    <col min="10523" max="10538" width="9.6640625" style="25"/>
    <col min="10539" max="10540" width="13.44140625" style="25" customWidth="1"/>
    <col min="10541" max="10541" width="9.6640625" style="25"/>
    <col min="10542" max="10542" width="13.88671875" style="25" customWidth="1"/>
    <col min="10543" max="10543" width="10.6640625" style="25" customWidth="1"/>
    <col min="10544" max="10544" width="17.33203125" style="25" customWidth="1"/>
    <col min="10545" max="10546" width="12.6640625" style="25" customWidth="1"/>
    <col min="10547" max="10547" width="11.21875" style="25" customWidth="1"/>
    <col min="10548" max="10548" width="18.33203125" style="25" customWidth="1"/>
    <col min="10549" max="10549" width="12.88671875" style="25" customWidth="1"/>
    <col min="10550" max="10551" width="13.21875" style="25" customWidth="1"/>
    <col min="10552" max="10552" width="10.88671875" style="25" customWidth="1"/>
    <col min="10553" max="10553" width="11.109375" style="25" customWidth="1"/>
    <col min="10554" max="10554" width="15.21875" style="25" customWidth="1"/>
    <col min="10555" max="10555" width="9.6640625" style="25"/>
    <col min="10556" max="10556" width="11" style="25" customWidth="1"/>
    <col min="10557" max="10557" width="10.77734375" style="25" customWidth="1"/>
    <col min="10558" max="10558" width="11.44140625" style="25" customWidth="1"/>
    <col min="10559" max="10559" width="4" style="25" customWidth="1"/>
    <col min="10560" max="10750" width="9.6640625" style="25"/>
    <col min="10751" max="10751" width="6.44140625" style="25" customWidth="1"/>
    <col min="10752" max="10752" width="13.88671875" style="25" customWidth="1"/>
    <col min="10753" max="10753" width="14.33203125" style="25" customWidth="1"/>
    <col min="10754" max="10770" width="9.6640625" style="25"/>
    <col min="10771" max="10771" width="12" style="25" customWidth="1"/>
    <col min="10772" max="10772" width="12.77734375" style="25" customWidth="1"/>
    <col min="10773" max="10773" width="11.109375" style="25" customWidth="1"/>
    <col min="10774" max="10774" width="12" style="25" customWidth="1"/>
    <col min="10775" max="10775" width="9.6640625" style="25"/>
    <col min="10776" max="10776" width="15.33203125" style="25" customWidth="1"/>
    <col min="10777" max="10777" width="15.21875" style="25" customWidth="1"/>
    <col min="10778" max="10778" width="21.44140625" style="25" customWidth="1"/>
    <col min="10779" max="10794" width="9.6640625" style="25"/>
    <col min="10795" max="10796" width="13.44140625" style="25" customWidth="1"/>
    <col min="10797" max="10797" width="9.6640625" style="25"/>
    <col min="10798" max="10798" width="13.88671875" style="25" customWidth="1"/>
    <col min="10799" max="10799" width="10.6640625" style="25" customWidth="1"/>
    <col min="10800" max="10800" width="17.33203125" style="25" customWidth="1"/>
    <col min="10801" max="10802" width="12.6640625" style="25" customWidth="1"/>
    <col min="10803" max="10803" width="11.21875" style="25" customWidth="1"/>
    <col min="10804" max="10804" width="18.33203125" style="25" customWidth="1"/>
    <col min="10805" max="10805" width="12.88671875" style="25" customWidth="1"/>
    <col min="10806" max="10807" width="13.21875" style="25" customWidth="1"/>
    <col min="10808" max="10808" width="10.88671875" style="25" customWidth="1"/>
    <col min="10809" max="10809" width="11.109375" style="25" customWidth="1"/>
    <col min="10810" max="10810" width="15.21875" style="25" customWidth="1"/>
    <col min="10811" max="10811" width="9.6640625" style="25"/>
    <col min="10812" max="10812" width="11" style="25" customWidth="1"/>
    <col min="10813" max="10813" width="10.77734375" style="25" customWidth="1"/>
    <col min="10814" max="10814" width="11.44140625" style="25" customWidth="1"/>
    <col min="10815" max="10815" width="4" style="25" customWidth="1"/>
    <col min="10816" max="11006" width="9.6640625" style="25"/>
    <col min="11007" max="11007" width="6.44140625" style="25" customWidth="1"/>
    <col min="11008" max="11008" width="13.88671875" style="25" customWidth="1"/>
    <col min="11009" max="11009" width="14.33203125" style="25" customWidth="1"/>
    <col min="11010" max="11026" width="9.6640625" style="25"/>
    <col min="11027" max="11027" width="12" style="25" customWidth="1"/>
    <col min="11028" max="11028" width="12.77734375" style="25" customWidth="1"/>
    <col min="11029" max="11029" width="11.109375" style="25" customWidth="1"/>
    <col min="11030" max="11030" width="12" style="25" customWidth="1"/>
    <col min="11031" max="11031" width="9.6640625" style="25"/>
    <col min="11032" max="11032" width="15.33203125" style="25" customWidth="1"/>
    <col min="11033" max="11033" width="15.21875" style="25" customWidth="1"/>
    <col min="11034" max="11034" width="21.44140625" style="25" customWidth="1"/>
    <col min="11035" max="11050" width="9.6640625" style="25"/>
    <col min="11051" max="11052" width="13.44140625" style="25" customWidth="1"/>
    <col min="11053" max="11053" width="9.6640625" style="25"/>
    <col min="11054" max="11054" width="13.88671875" style="25" customWidth="1"/>
    <col min="11055" max="11055" width="10.6640625" style="25" customWidth="1"/>
    <col min="11056" max="11056" width="17.33203125" style="25" customWidth="1"/>
    <col min="11057" max="11058" width="12.6640625" style="25" customWidth="1"/>
    <col min="11059" max="11059" width="11.21875" style="25" customWidth="1"/>
    <col min="11060" max="11060" width="18.33203125" style="25" customWidth="1"/>
    <col min="11061" max="11061" width="12.88671875" style="25" customWidth="1"/>
    <col min="11062" max="11063" width="13.21875" style="25" customWidth="1"/>
    <col min="11064" max="11064" width="10.88671875" style="25" customWidth="1"/>
    <col min="11065" max="11065" width="11.109375" style="25" customWidth="1"/>
    <col min="11066" max="11066" width="15.21875" style="25" customWidth="1"/>
    <col min="11067" max="11067" width="9.6640625" style="25"/>
    <col min="11068" max="11068" width="11" style="25" customWidth="1"/>
    <col min="11069" max="11069" width="10.77734375" style="25" customWidth="1"/>
    <col min="11070" max="11070" width="11.44140625" style="25" customWidth="1"/>
    <col min="11071" max="11071" width="4" style="25" customWidth="1"/>
    <col min="11072" max="11262" width="9.6640625" style="25"/>
    <col min="11263" max="11263" width="6.44140625" style="25" customWidth="1"/>
    <col min="11264" max="11264" width="13.88671875" style="25" customWidth="1"/>
    <col min="11265" max="11265" width="14.33203125" style="25" customWidth="1"/>
    <col min="11266" max="11282" width="9.6640625" style="25"/>
    <col min="11283" max="11283" width="12" style="25" customWidth="1"/>
    <col min="11284" max="11284" width="12.77734375" style="25" customWidth="1"/>
    <col min="11285" max="11285" width="11.109375" style="25" customWidth="1"/>
    <col min="11286" max="11286" width="12" style="25" customWidth="1"/>
    <col min="11287" max="11287" width="9.6640625" style="25"/>
    <col min="11288" max="11288" width="15.33203125" style="25" customWidth="1"/>
    <col min="11289" max="11289" width="15.21875" style="25" customWidth="1"/>
    <col min="11290" max="11290" width="21.44140625" style="25" customWidth="1"/>
    <col min="11291" max="11306" width="9.6640625" style="25"/>
    <col min="11307" max="11308" width="13.44140625" style="25" customWidth="1"/>
    <col min="11309" max="11309" width="9.6640625" style="25"/>
    <col min="11310" max="11310" width="13.88671875" style="25" customWidth="1"/>
    <col min="11311" max="11311" width="10.6640625" style="25" customWidth="1"/>
    <col min="11312" max="11312" width="17.33203125" style="25" customWidth="1"/>
    <col min="11313" max="11314" width="12.6640625" style="25" customWidth="1"/>
    <col min="11315" max="11315" width="11.21875" style="25" customWidth="1"/>
    <col min="11316" max="11316" width="18.33203125" style="25" customWidth="1"/>
    <col min="11317" max="11317" width="12.88671875" style="25" customWidth="1"/>
    <col min="11318" max="11319" width="13.21875" style="25" customWidth="1"/>
    <col min="11320" max="11320" width="10.88671875" style="25" customWidth="1"/>
    <col min="11321" max="11321" width="11.109375" style="25" customWidth="1"/>
    <col min="11322" max="11322" width="15.21875" style="25" customWidth="1"/>
    <col min="11323" max="11323" width="9.6640625" style="25"/>
    <col min="11324" max="11324" width="11" style="25" customWidth="1"/>
    <col min="11325" max="11325" width="10.77734375" style="25" customWidth="1"/>
    <col min="11326" max="11326" width="11.44140625" style="25" customWidth="1"/>
    <col min="11327" max="11327" width="4" style="25" customWidth="1"/>
    <col min="11328" max="11518" width="9.6640625" style="25"/>
    <col min="11519" max="11519" width="6.44140625" style="25" customWidth="1"/>
    <col min="11520" max="11520" width="13.88671875" style="25" customWidth="1"/>
    <col min="11521" max="11521" width="14.33203125" style="25" customWidth="1"/>
    <col min="11522" max="11538" width="9.6640625" style="25"/>
    <col min="11539" max="11539" width="12" style="25" customWidth="1"/>
    <col min="11540" max="11540" width="12.77734375" style="25" customWidth="1"/>
    <col min="11541" max="11541" width="11.109375" style="25" customWidth="1"/>
    <col min="11542" max="11542" width="12" style="25" customWidth="1"/>
    <col min="11543" max="11543" width="9.6640625" style="25"/>
    <col min="11544" max="11544" width="15.33203125" style="25" customWidth="1"/>
    <col min="11545" max="11545" width="15.21875" style="25" customWidth="1"/>
    <col min="11546" max="11546" width="21.44140625" style="25" customWidth="1"/>
    <col min="11547" max="11562" width="9.6640625" style="25"/>
    <col min="11563" max="11564" width="13.44140625" style="25" customWidth="1"/>
    <col min="11565" max="11565" width="9.6640625" style="25"/>
    <col min="11566" max="11566" width="13.88671875" style="25" customWidth="1"/>
    <col min="11567" max="11567" width="10.6640625" style="25" customWidth="1"/>
    <col min="11568" max="11568" width="17.33203125" style="25" customWidth="1"/>
    <col min="11569" max="11570" width="12.6640625" style="25" customWidth="1"/>
    <col min="11571" max="11571" width="11.21875" style="25" customWidth="1"/>
    <col min="11572" max="11572" width="18.33203125" style="25" customWidth="1"/>
    <col min="11573" max="11573" width="12.88671875" style="25" customWidth="1"/>
    <col min="11574" max="11575" width="13.21875" style="25" customWidth="1"/>
    <col min="11576" max="11576" width="10.88671875" style="25" customWidth="1"/>
    <col min="11577" max="11577" width="11.109375" style="25" customWidth="1"/>
    <col min="11578" max="11578" width="15.21875" style="25" customWidth="1"/>
    <col min="11579" max="11579" width="9.6640625" style="25"/>
    <col min="11580" max="11580" width="11" style="25" customWidth="1"/>
    <col min="11581" max="11581" width="10.77734375" style="25" customWidth="1"/>
    <col min="11582" max="11582" width="11.44140625" style="25" customWidth="1"/>
    <col min="11583" max="11583" width="4" style="25" customWidth="1"/>
    <col min="11584" max="11774" width="9.6640625" style="25"/>
    <col min="11775" max="11775" width="6.44140625" style="25" customWidth="1"/>
    <col min="11776" max="11776" width="13.88671875" style="25" customWidth="1"/>
    <col min="11777" max="11777" width="14.33203125" style="25" customWidth="1"/>
    <col min="11778" max="11794" width="9.6640625" style="25"/>
    <col min="11795" max="11795" width="12" style="25" customWidth="1"/>
    <col min="11796" max="11796" width="12.77734375" style="25" customWidth="1"/>
    <col min="11797" max="11797" width="11.109375" style="25" customWidth="1"/>
    <col min="11798" max="11798" width="12" style="25" customWidth="1"/>
    <col min="11799" max="11799" width="9.6640625" style="25"/>
    <col min="11800" max="11800" width="15.33203125" style="25" customWidth="1"/>
    <col min="11801" max="11801" width="15.21875" style="25" customWidth="1"/>
    <col min="11802" max="11802" width="21.44140625" style="25" customWidth="1"/>
    <col min="11803" max="11818" width="9.6640625" style="25"/>
    <col min="11819" max="11820" width="13.44140625" style="25" customWidth="1"/>
    <col min="11821" max="11821" width="9.6640625" style="25"/>
    <col min="11822" max="11822" width="13.88671875" style="25" customWidth="1"/>
    <col min="11823" max="11823" width="10.6640625" style="25" customWidth="1"/>
    <col min="11824" max="11824" width="17.33203125" style="25" customWidth="1"/>
    <col min="11825" max="11826" width="12.6640625" style="25" customWidth="1"/>
    <col min="11827" max="11827" width="11.21875" style="25" customWidth="1"/>
    <col min="11828" max="11828" width="18.33203125" style="25" customWidth="1"/>
    <col min="11829" max="11829" width="12.88671875" style="25" customWidth="1"/>
    <col min="11830" max="11831" width="13.21875" style="25" customWidth="1"/>
    <col min="11832" max="11832" width="10.88671875" style="25" customWidth="1"/>
    <col min="11833" max="11833" width="11.109375" style="25" customWidth="1"/>
    <col min="11834" max="11834" width="15.21875" style="25" customWidth="1"/>
    <col min="11835" max="11835" width="9.6640625" style="25"/>
    <col min="11836" max="11836" width="11" style="25" customWidth="1"/>
    <col min="11837" max="11837" width="10.77734375" style="25" customWidth="1"/>
    <col min="11838" max="11838" width="11.44140625" style="25" customWidth="1"/>
    <col min="11839" max="11839" width="4" style="25" customWidth="1"/>
    <col min="11840" max="12030" width="9.6640625" style="25"/>
    <col min="12031" max="12031" width="6.44140625" style="25" customWidth="1"/>
    <col min="12032" max="12032" width="13.88671875" style="25" customWidth="1"/>
    <col min="12033" max="12033" width="14.33203125" style="25" customWidth="1"/>
    <col min="12034" max="12050" width="9.6640625" style="25"/>
    <col min="12051" max="12051" width="12" style="25" customWidth="1"/>
    <col min="12052" max="12052" width="12.77734375" style="25" customWidth="1"/>
    <col min="12053" max="12053" width="11.109375" style="25" customWidth="1"/>
    <col min="12054" max="12054" width="12" style="25" customWidth="1"/>
    <col min="12055" max="12055" width="9.6640625" style="25"/>
    <col min="12056" max="12056" width="15.33203125" style="25" customWidth="1"/>
    <col min="12057" max="12057" width="15.21875" style="25" customWidth="1"/>
    <col min="12058" max="12058" width="21.44140625" style="25" customWidth="1"/>
    <col min="12059" max="12074" width="9.6640625" style="25"/>
    <col min="12075" max="12076" width="13.44140625" style="25" customWidth="1"/>
    <col min="12077" max="12077" width="9.6640625" style="25"/>
    <col min="12078" max="12078" width="13.88671875" style="25" customWidth="1"/>
    <col min="12079" max="12079" width="10.6640625" style="25" customWidth="1"/>
    <col min="12080" max="12080" width="17.33203125" style="25" customWidth="1"/>
    <col min="12081" max="12082" width="12.6640625" style="25" customWidth="1"/>
    <col min="12083" max="12083" width="11.21875" style="25" customWidth="1"/>
    <col min="12084" max="12084" width="18.33203125" style="25" customWidth="1"/>
    <col min="12085" max="12085" width="12.88671875" style="25" customWidth="1"/>
    <col min="12086" max="12087" width="13.21875" style="25" customWidth="1"/>
    <col min="12088" max="12088" width="10.88671875" style="25" customWidth="1"/>
    <col min="12089" max="12089" width="11.109375" style="25" customWidth="1"/>
    <col min="12090" max="12090" width="15.21875" style="25" customWidth="1"/>
    <col min="12091" max="12091" width="9.6640625" style="25"/>
    <col min="12092" max="12092" width="11" style="25" customWidth="1"/>
    <col min="12093" max="12093" width="10.77734375" style="25" customWidth="1"/>
    <col min="12094" max="12094" width="11.44140625" style="25" customWidth="1"/>
    <col min="12095" max="12095" width="4" style="25" customWidth="1"/>
    <col min="12096" max="12286" width="9.6640625" style="25"/>
    <col min="12287" max="12287" width="6.44140625" style="25" customWidth="1"/>
    <col min="12288" max="12288" width="13.88671875" style="25" customWidth="1"/>
    <col min="12289" max="12289" width="14.33203125" style="25" customWidth="1"/>
    <col min="12290" max="12306" width="9.6640625" style="25"/>
    <col min="12307" max="12307" width="12" style="25" customWidth="1"/>
    <col min="12308" max="12308" width="12.77734375" style="25" customWidth="1"/>
    <col min="12309" max="12309" width="11.109375" style="25" customWidth="1"/>
    <col min="12310" max="12310" width="12" style="25" customWidth="1"/>
    <col min="12311" max="12311" width="9.6640625" style="25"/>
    <col min="12312" max="12312" width="15.33203125" style="25" customWidth="1"/>
    <col min="12313" max="12313" width="15.21875" style="25" customWidth="1"/>
    <col min="12314" max="12314" width="21.44140625" style="25" customWidth="1"/>
    <col min="12315" max="12330" width="9.6640625" style="25"/>
    <col min="12331" max="12332" width="13.44140625" style="25" customWidth="1"/>
    <col min="12333" max="12333" width="9.6640625" style="25"/>
    <col min="12334" max="12334" width="13.88671875" style="25" customWidth="1"/>
    <col min="12335" max="12335" width="10.6640625" style="25" customWidth="1"/>
    <col min="12336" max="12336" width="17.33203125" style="25" customWidth="1"/>
    <col min="12337" max="12338" width="12.6640625" style="25" customWidth="1"/>
    <col min="12339" max="12339" width="11.21875" style="25" customWidth="1"/>
    <col min="12340" max="12340" width="18.33203125" style="25" customWidth="1"/>
    <col min="12341" max="12341" width="12.88671875" style="25" customWidth="1"/>
    <col min="12342" max="12343" width="13.21875" style="25" customWidth="1"/>
    <col min="12344" max="12344" width="10.88671875" style="25" customWidth="1"/>
    <col min="12345" max="12345" width="11.109375" style="25" customWidth="1"/>
    <col min="12346" max="12346" width="15.21875" style="25" customWidth="1"/>
    <col min="12347" max="12347" width="9.6640625" style="25"/>
    <col min="12348" max="12348" width="11" style="25" customWidth="1"/>
    <col min="12349" max="12349" width="10.77734375" style="25" customWidth="1"/>
    <col min="12350" max="12350" width="11.44140625" style="25" customWidth="1"/>
    <col min="12351" max="12351" width="4" style="25" customWidth="1"/>
    <col min="12352" max="12542" width="9.6640625" style="25"/>
    <col min="12543" max="12543" width="6.44140625" style="25" customWidth="1"/>
    <col min="12544" max="12544" width="13.88671875" style="25" customWidth="1"/>
    <col min="12545" max="12545" width="14.33203125" style="25" customWidth="1"/>
    <col min="12546" max="12562" width="9.6640625" style="25"/>
    <col min="12563" max="12563" width="12" style="25" customWidth="1"/>
    <col min="12564" max="12564" width="12.77734375" style="25" customWidth="1"/>
    <col min="12565" max="12565" width="11.109375" style="25" customWidth="1"/>
    <col min="12566" max="12566" width="12" style="25" customWidth="1"/>
    <col min="12567" max="12567" width="9.6640625" style="25"/>
    <col min="12568" max="12568" width="15.33203125" style="25" customWidth="1"/>
    <col min="12569" max="12569" width="15.21875" style="25" customWidth="1"/>
    <col min="12570" max="12570" width="21.44140625" style="25" customWidth="1"/>
    <col min="12571" max="12586" width="9.6640625" style="25"/>
    <col min="12587" max="12588" width="13.44140625" style="25" customWidth="1"/>
    <col min="12589" max="12589" width="9.6640625" style="25"/>
    <col min="12590" max="12590" width="13.88671875" style="25" customWidth="1"/>
    <col min="12591" max="12591" width="10.6640625" style="25" customWidth="1"/>
    <col min="12592" max="12592" width="17.33203125" style="25" customWidth="1"/>
    <col min="12593" max="12594" width="12.6640625" style="25" customWidth="1"/>
    <col min="12595" max="12595" width="11.21875" style="25" customWidth="1"/>
    <col min="12596" max="12596" width="18.33203125" style="25" customWidth="1"/>
    <col min="12597" max="12597" width="12.88671875" style="25" customWidth="1"/>
    <col min="12598" max="12599" width="13.21875" style="25" customWidth="1"/>
    <col min="12600" max="12600" width="10.88671875" style="25" customWidth="1"/>
    <col min="12601" max="12601" width="11.109375" style="25" customWidth="1"/>
    <col min="12602" max="12602" width="15.21875" style="25" customWidth="1"/>
    <col min="12603" max="12603" width="9.6640625" style="25"/>
    <col min="12604" max="12604" width="11" style="25" customWidth="1"/>
    <col min="12605" max="12605" width="10.77734375" style="25" customWidth="1"/>
    <col min="12606" max="12606" width="11.44140625" style="25" customWidth="1"/>
    <col min="12607" max="12607" width="4" style="25" customWidth="1"/>
    <col min="12608" max="12798" width="9.6640625" style="25"/>
    <col min="12799" max="12799" width="6.44140625" style="25" customWidth="1"/>
    <col min="12800" max="12800" width="13.88671875" style="25" customWidth="1"/>
    <col min="12801" max="12801" width="14.33203125" style="25" customWidth="1"/>
    <col min="12802" max="12818" width="9.6640625" style="25"/>
    <col min="12819" max="12819" width="12" style="25" customWidth="1"/>
    <col min="12820" max="12820" width="12.77734375" style="25" customWidth="1"/>
    <col min="12821" max="12821" width="11.109375" style="25" customWidth="1"/>
    <col min="12822" max="12822" width="12" style="25" customWidth="1"/>
    <col min="12823" max="12823" width="9.6640625" style="25"/>
    <col min="12824" max="12824" width="15.33203125" style="25" customWidth="1"/>
    <col min="12825" max="12825" width="15.21875" style="25" customWidth="1"/>
    <col min="12826" max="12826" width="21.44140625" style="25" customWidth="1"/>
    <col min="12827" max="12842" width="9.6640625" style="25"/>
    <col min="12843" max="12844" width="13.44140625" style="25" customWidth="1"/>
    <col min="12845" max="12845" width="9.6640625" style="25"/>
    <col min="12846" max="12846" width="13.88671875" style="25" customWidth="1"/>
    <col min="12847" max="12847" width="10.6640625" style="25" customWidth="1"/>
    <col min="12848" max="12848" width="17.33203125" style="25" customWidth="1"/>
    <col min="12849" max="12850" width="12.6640625" style="25" customWidth="1"/>
    <col min="12851" max="12851" width="11.21875" style="25" customWidth="1"/>
    <col min="12852" max="12852" width="18.33203125" style="25" customWidth="1"/>
    <col min="12853" max="12853" width="12.88671875" style="25" customWidth="1"/>
    <col min="12854" max="12855" width="13.21875" style="25" customWidth="1"/>
    <col min="12856" max="12856" width="10.88671875" style="25" customWidth="1"/>
    <col min="12857" max="12857" width="11.109375" style="25" customWidth="1"/>
    <col min="12858" max="12858" width="15.21875" style="25" customWidth="1"/>
    <col min="12859" max="12859" width="9.6640625" style="25"/>
    <col min="12860" max="12860" width="11" style="25" customWidth="1"/>
    <col min="12861" max="12861" width="10.77734375" style="25" customWidth="1"/>
    <col min="12862" max="12862" width="11.44140625" style="25" customWidth="1"/>
    <col min="12863" max="12863" width="4" style="25" customWidth="1"/>
    <col min="12864" max="13054" width="9.6640625" style="25"/>
    <col min="13055" max="13055" width="6.44140625" style="25" customWidth="1"/>
    <col min="13056" max="13056" width="13.88671875" style="25" customWidth="1"/>
    <col min="13057" max="13057" width="14.33203125" style="25" customWidth="1"/>
    <col min="13058" max="13074" width="9.6640625" style="25"/>
    <col min="13075" max="13075" width="12" style="25" customWidth="1"/>
    <col min="13076" max="13076" width="12.77734375" style="25" customWidth="1"/>
    <col min="13077" max="13077" width="11.109375" style="25" customWidth="1"/>
    <col min="13078" max="13078" width="12" style="25" customWidth="1"/>
    <col min="13079" max="13079" width="9.6640625" style="25"/>
    <col min="13080" max="13080" width="15.33203125" style="25" customWidth="1"/>
    <col min="13081" max="13081" width="15.21875" style="25" customWidth="1"/>
    <col min="13082" max="13082" width="21.44140625" style="25" customWidth="1"/>
    <col min="13083" max="13098" width="9.6640625" style="25"/>
    <col min="13099" max="13100" width="13.44140625" style="25" customWidth="1"/>
    <col min="13101" max="13101" width="9.6640625" style="25"/>
    <col min="13102" max="13102" width="13.88671875" style="25" customWidth="1"/>
    <col min="13103" max="13103" width="10.6640625" style="25" customWidth="1"/>
    <col min="13104" max="13104" width="17.33203125" style="25" customWidth="1"/>
    <col min="13105" max="13106" width="12.6640625" style="25" customWidth="1"/>
    <col min="13107" max="13107" width="11.21875" style="25" customWidth="1"/>
    <col min="13108" max="13108" width="18.33203125" style="25" customWidth="1"/>
    <col min="13109" max="13109" width="12.88671875" style="25" customWidth="1"/>
    <col min="13110" max="13111" width="13.21875" style="25" customWidth="1"/>
    <col min="13112" max="13112" width="10.88671875" style="25" customWidth="1"/>
    <col min="13113" max="13113" width="11.109375" style="25" customWidth="1"/>
    <col min="13114" max="13114" width="15.21875" style="25" customWidth="1"/>
    <col min="13115" max="13115" width="9.6640625" style="25"/>
    <col min="13116" max="13116" width="11" style="25" customWidth="1"/>
    <col min="13117" max="13117" width="10.77734375" style="25" customWidth="1"/>
    <col min="13118" max="13118" width="11.44140625" style="25" customWidth="1"/>
    <col min="13119" max="13119" width="4" style="25" customWidth="1"/>
    <col min="13120" max="13310" width="9.6640625" style="25"/>
    <col min="13311" max="13311" width="6.44140625" style="25" customWidth="1"/>
    <col min="13312" max="13312" width="13.88671875" style="25" customWidth="1"/>
    <col min="13313" max="13313" width="14.33203125" style="25" customWidth="1"/>
    <col min="13314" max="13330" width="9.6640625" style="25"/>
    <col min="13331" max="13331" width="12" style="25" customWidth="1"/>
    <col min="13332" max="13332" width="12.77734375" style="25" customWidth="1"/>
    <col min="13333" max="13333" width="11.109375" style="25" customWidth="1"/>
    <col min="13334" max="13334" width="12" style="25" customWidth="1"/>
    <col min="13335" max="13335" width="9.6640625" style="25"/>
    <col min="13336" max="13336" width="15.33203125" style="25" customWidth="1"/>
    <col min="13337" max="13337" width="15.21875" style="25" customWidth="1"/>
    <col min="13338" max="13338" width="21.44140625" style="25" customWidth="1"/>
    <col min="13339" max="13354" width="9.6640625" style="25"/>
    <col min="13355" max="13356" width="13.44140625" style="25" customWidth="1"/>
    <col min="13357" max="13357" width="9.6640625" style="25"/>
    <col min="13358" max="13358" width="13.88671875" style="25" customWidth="1"/>
    <col min="13359" max="13359" width="10.6640625" style="25" customWidth="1"/>
    <col min="13360" max="13360" width="17.33203125" style="25" customWidth="1"/>
    <col min="13361" max="13362" width="12.6640625" style="25" customWidth="1"/>
    <col min="13363" max="13363" width="11.21875" style="25" customWidth="1"/>
    <col min="13364" max="13364" width="18.33203125" style="25" customWidth="1"/>
    <col min="13365" max="13365" width="12.88671875" style="25" customWidth="1"/>
    <col min="13366" max="13367" width="13.21875" style="25" customWidth="1"/>
    <col min="13368" max="13368" width="10.88671875" style="25" customWidth="1"/>
    <col min="13369" max="13369" width="11.109375" style="25" customWidth="1"/>
    <col min="13370" max="13370" width="15.21875" style="25" customWidth="1"/>
    <col min="13371" max="13371" width="9.6640625" style="25"/>
    <col min="13372" max="13372" width="11" style="25" customWidth="1"/>
    <col min="13373" max="13373" width="10.77734375" style="25" customWidth="1"/>
    <col min="13374" max="13374" width="11.44140625" style="25" customWidth="1"/>
    <col min="13375" max="13375" width="4" style="25" customWidth="1"/>
    <col min="13376" max="13566" width="9.6640625" style="25"/>
    <col min="13567" max="13567" width="6.44140625" style="25" customWidth="1"/>
    <col min="13568" max="13568" width="13.88671875" style="25" customWidth="1"/>
    <col min="13569" max="13569" width="14.33203125" style="25" customWidth="1"/>
    <col min="13570" max="13586" width="9.6640625" style="25"/>
    <col min="13587" max="13587" width="12" style="25" customWidth="1"/>
    <col min="13588" max="13588" width="12.77734375" style="25" customWidth="1"/>
    <col min="13589" max="13589" width="11.109375" style="25" customWidth="1"/>
    <col min="13590" max="13590" width="12" style="25" customWidth="1"/>
    <col min="13591" max="13591" width="9.6640625" style="25"/>
    <col min="13592" max="13592" width="15.33203125" style="25" customWidth="1"/>
    <col min="13593" max="13593" width="15.21875" style="25" customWidth="1"/>
    <col min="13594" max="13594" width="21.44140625" style="25" customWidth="1"/>
    <col min="13595" max="13610" width="9.6640625" style="25"/>
    <col min="13611" max="13612" width="13.44140625" style="25" customWidth="1"/>
    <col min="13613" max="13613" width="9.6640625" style="25"/>
    <col min="13614" max="13614" width="13.88671875" style="25" customWidth="1"/>
    <col min="13615" max="13615" width="10.6640625" style="25" customWidth="1"/>
    <col min="13616" max="13616" width="17.33203125" style="25" customWidth="1"/>
    <col min="13617" max="13618" width="12.6640625" style="25" customWidth="1"/>
    <col min="13619" max="13619" width="11.21875" style="25" customWidth="1"/>
    <col min="13620" max="13620" width="18.33203125" style="25" customWidth="1"/>
    <col min="13621" max="13621" width="12.88671875" style="25" customWidth="1"/>
    <col min="13622" max="13623" width="13.21875" style="25" customWidth="1"/>
    <col min="13624" max="13624" width="10.88671875" style="25" customWidth="1"/>
    <col min="13625" max="13625" width="11.109375" style="25" customWidth="1"/>
    <col min="13626" max="13626" width="15.21875" style="25" customWidth="1"/>
    <col min="13627" max="13627" width="9.6640625" style="25"/>
    <col min="13628" max="13628" width="11" style="25" customWidth="1"/>
    <col min="13629" max="13629" width="10.77734375" style="25" customWidth="1"/>
    <col min="13630" max="13630" width="11.44140625" style="25" customWidth="1"/>
    <col min="13631" max="13631" width="4" style="25" customWidth="1"/>
    <col min="13632" max="13822" width="9.6640625" style="25"/>
    <col min="13823" max="13823" width="6.44140625" style="25" customWidth="1"/>
    <col min="13824" max="13824" width="13.88671875" style="25" customWidth="1"/>
    <col min="13825" max="13825" width="14.33203125" style="25" customWidth="1"/>
    <col min="13826" max="13842" width="9.6640625" style="25"/>
    <col min="13843" max="13843" width="12" style="25" customWidth="1"/>
    <col min="13844" max="13844" width="12.77734375" style="25" customWidth="1"/>
    <col min="13845" max="13845" width="11.109375" style="25" customWidth="1"/>
    <col min="13846" max="13846" width="12" style="25" customWidth="1"/>
    <col min="13847" max="13847" width="9.6640625" style="25"/>
    <col min="13848" max="13848" width="15.33203125" style="25" customWidth="1"/>
    <col min="13849" max="13849" width="15.21875" style="25" customWidth="1"/>
    <col min="13850" max="13850" width="21.44140625" style="25" customWidth="1"/>
    <col min="13851" max="13866" width="9.6640625" style="25"/>
    <col min="13867" max="13868" width="13.44140625" style="25" customWidth="1"/>
    <col min="13869" max="13869" width="9.6640625" style="25"/>
    <col min="13870" max="13870" width="13.88671875" style="25" customWidth="1"/>
    <col min="13871" max="13871" width="10.6640625" style="25" customWidth="1"/>
    <col min="13872" max="13872" width="17.33203125" style="25" customWidth="1"/>
    <col min="13873" max="13874" width="12.6640625" style="25" customWidth="1"/>
    <col min="13875" max="13875" width="11.21875" style="25" customWidth="1"/>
    <col min="13876" max="13876" width="18.33203125" style="25" customWidth="1"/>
    <col min="13877" max="13877" width="12.88671875" style="25" customWidth="1"/>
    <col min="13878" max="13879" width="13.21875" style="25" customWidth="1"/>
    <col min="13880" max="13880" width="10.88671875" style="25" customWidth="1"/>
    <col min="13881" max="13881" width="11.109375" style="25" customWidth="1"/>
    <col min="13882" max="13882" width="15.21875" style="25" customWidth="1"/>
    <col min="13883" max="13883" width="9.6640625" style="25"/>
    <col min="13884" max="13884" width="11" style="25" customWidth="1"/>
    <col min="13885" max="13885" width="10.77734375" style="25" customWidth="1"/>
    <col min="13886" max="13886" width="11.44140625" style="25" customWidth="1"/>
    <col min="13887" max="13887" width="4" style="25" customWidth="1"/>
    <col min="13888" max="14078" width="9.6640625" style="25"/>
    <col min="14079" max="14079" width="6.44140625" style="25" customWidth="1"/>
    <col min="14080" max="14080" width="13.88671875" style="25" customWidth="1"/>
    <col min="14081" max="14081" width="14.33203125" style="25" customWidth="1"/>
    <col min="14082" max="14098" width="9.6640625" style="25"/>
    <col min="14099" max="14099" width="12" style="25" customWidth="1"/>
    <col min="14100" max="14100" width="12.77734375" style="25" customWidth="1"/>
    <col min="14101" max="14101" width="11.109375" style="25" customWidth="1"/>
    <col min="14102" max="14102" width="12" style="25" customWidth="1"/>
    <col min="14103" max="14103" width="9.6640625" style="25"/>
    <col min="14104" max="14104" width="15.33203125" style="25" customWidth="1"/>
    <col min="14105" max="14105" width="15.21875" style="25" customWidth="1"/>
    <col min="14106" max="14106" width="21.44140625" style="25" customWidth="1"/>
    <col min="14107" max="14122" width="9.6640625" style="25"/>
    <col min="14123" max="14124" width="13.44140625" style="25" customWidth="1"/>
    <col min="14125" max="14125" width="9.6640625" style="25"/>
    <col min="14126" max="14126" width="13.88671875" style="25" customWidth="1"/>
    <col min="14127" max="14127" width="10.6640625" style="25" customWidth="1"/>
    <col min="14128" max="14128" width="17.33203125" style="25" customWidth="1"/>
    <col min="14129" max="14130" width="12.6640625" style="25" customWidth="1"/>
    <col min="14131" max="14131" width="11.21875" style="25" customWidth="1"/>
    <col min="14132" max="14132" width="18.33203125" style="25" customWidth="1"/>
    <col min="14133" max="14133" width="12.88671875" style="25" customWidth="1"/>
    <col min="14134" max="14135" width="13.21875" style="25" customWidth="1"/>
    <col min="14136" max="14136" width="10.88671875" style="25" customWidth="1"/>
    <col min="14137" max="14137" width="11.109375" style="25" customWidth="1"/>
    <col min="14138" max="14138" width="15.21875" style="25" customWidth="1"/>
    <col min="14139" max="14139" width="9.6640625" style="25"/>
    <col min="14140" max="14140" width="11" style="25" customWidth="1"/>
    <col min="14141" max="14141" width="10.77734375" style="25" customWidth="1"/>
    <col min="14142" max="14142" width="11.44140625" style="25" customWidth="1"/>
    <col min="14143" max="14143" width="4" style="25" customWidth="1"/>
    <col min="14144" max="14334" width="9.6640625" style="25"/>
    <col min="14335" max="14335" width="6.44140625" style="25" customWidth="1"/>
    <col min="14336" max="14336" width="13.88671875" style="25" customWidth="1"/>
    <col min="14337" max="14337" width="14.33203125" style="25" customWidth="1"/>
    <col min="14338" max="14354" width="9.6640625" style="25"/>
    <col min="14355" max="14355" width="12" style="25" customWidth="1"/>
    <col min="14356" max="14356" width="12.77734375" style="25" customWidth="1"/>
    <col min="14357" max="14357" width="11.109375" style="25" customWidth="1"/>
    <col min="14358" max="14358" width="12" style="25" customWidth="1"/>
    <col min="14359" max="14359" width="9.6640625" style="25"/>
    <col min="14360" max="14360" width="15.33203125" style="25" customWidth="1"/>
    <col min="14361" max="14361" width="15.21875" style="25" customWidth="1"/>
    <col min="14362" max="14362" width="21.44140625" style="25" customWidth="1"/>
    <col min="14363" max="14378" width="9.6640625" style="25"/>
    <col min="14379" max="14380" width="13.44140625" style="25" customWidth="1"/>
    <col min="14381" max="14381" width="9.6640625" style="25"/>
    <col min="14382" max="14382" width="13.88671875" style="25" customWidth="1"/>
    <col min="14383" max="14383" width="10.6640625" style="25" customWidth="1"/>
    <col min="14384" max="14384" width="17.33203125" style="25" customWidth="1"/>
    <col min="14385" max="14386" width="12.6640625" style="25" customWidth="1"/>
    <col min="14387" max="14387" width="11.21875" style="25" customWidth="1"/>
    <col min="14388" max="14388" width="18.33203125" style="25" customWidth="1"/>
    <col min="14389" max="14389" width="12.88671875" style="25" customWidth="1"/>
    <col min="14390" max="14391" width="13.21875" style="25" customWidth="1"/>
    <col min="14392" max="14392" width="10.88671875" style="25" customWidth="1"/>
    <col min="14393" max="14393" width="11.109375" style="25" customWidth="1"/>
    <col min="14394" max="14394" width="15.21875" style="25" customWidth="1"/>
    <col min="14395" max="14395" width="9.6640625" style="25"/>
    <col min="14396" max="14396" width="11" style="25" customWidth="1"/>
    <col min="14397" max="14397" width="10.77734375" style="25" customWidth="1"/>
    <col min="14398" max="14398" width="11.44140625" style="25" customWidth="1"/>
    <col min="14399" max="14399" width="4" style="25" customWidth="1"/>
    <col min="14400" max="14590" width="9.6640625" style="25"/>
    <col min="14591" max="14591" width="6.44140625" style="25" customWidth="1"/>
    <col min="14592" max="14592" width="13.88671875" style="25" customWidth="1"/>
    <col min="14593" max="14593" width="14.33203125" style="25" customWidth="1"/>
    <col min="14594" max="14610" width="9.6640625" style="25"/>
    <col min="14611" max="14611" width="12" style="25" customWidth="1"/>
    <col min="14612" max="14612" width="12.77734375" style="25" customWidth="1"/>
    <col min="14613" max="14613" width="11.109375" style="25" customWidth="1"/>
    <col min="14614" max="14614" width="12" style="25" customWidth="1"/>
    <col min="14615" max="14615" width="9.6640625" style="25"/>
    <col min="14616" max="14616" width="15.33203125" style="25" customWidth="1"/>
    <col min="14617" max="14617" width="15.21875" style="25" customWidth="1"/>
    <col min="14618" max="14618" width="21.44140625" style="25" customWidth="1"/>
    <col min="14619" max="14634" width="9.6640625" style="25"/>
    <col min="14635" max="14636" width="13.44140625" style="25" customWidth="1"/>
    <col min="14637" max="14637" width="9.6640625" style="25"/>
    <col min="14638" max="14638" width="13.88671875" style="25" customWidth="1"/>
    <col min="14639" max="14639" width="10.6640625" style="25" customWidth="1"/>
    <col min="14640" max="14640" width="17.33203125" style="25" customWidth="1"/>
    <col min="14641" max="14642" width="12.6640625" style="25" customWidth="1"/>
    <col min="14643" max="14643" width="11.21875" style="25" customWidth="1"/>
    <col min="14644" max="14644" width="18.33203125" style="25" customWidth="1"/>
    <col min="14645" max="14645" width="12.88671875" style="25" customWidth="1"/>
    <col min="14646" max="14647" width="13.21875" style="25" customWidth="1"/>
    <col min="14648" max="14648" width="10.88671875" style="25" customWidth="1"/>
    <col min="14649" max="14649" width="11.109375" style="25" customWidth="1"/>
    <col min="14650" max="14650" width="15.21875" style="25" customWidth="1"/>
    <col min="14651" max="14651" width="9.6640625" style="25"/>
    <col min="14652" max="14652" width="11" style="25" customWidth="1"/>
    <col min="14653" max="14653" width="10.77734375" style="25" customWidth="1"/>
    <col min="14654" max="14654" width="11.44140625" style="25" customWidth="1"/>
    <col min="14655" max="14655" width="4" style="25" customWidth="1"/>
    <col min="14656" max="14846" width="9.6640625" style="25"/>
    <col min="14847" max="14847" width="6.44140625" style="25" customWidth="1"/>
    <col min="14848" max="14848" width="13.88671875" style="25" customWidth="1"/>
    <col min="14849" max="14849" width="14.33203125" style="25" customWidth="1"/>
    <col min="14850" max="14866" width="9.6640625" style="25"/>
    <col min="14867" max="14867" width="12" style="25" customWidth="1"/>
    <col min="14868" max="14868" width="12.77734375" style="25" customWidth="1"/>
    <col min="14869" max="14869" width="11.109375" style="25" customWidth="1"/>
    <col min="14870" max="14870" width="12" style="25" customWidth="1"/>
    <col min="14871" max="14871" width="9.6640625" style="25"/>
    <col min="14872" max="14872" width="15.33203125" style="25" customWidth="1"/>
    <col min="14873" max="14873" width="15.21875" style="25" customWidth="1"/>
    <col min="14874" max="14874" width="21.44140625" style="25" customWidth="1"/>
    <col min="14875" max="14890" width="9.6640625" style="25"/>
    <col min="14891" max="14892" width="13.44140625" style="25" customWidth="1"/>
    <col min="14893" max="14893" width="9.6640625" style="25"/>
    <col min="14894" max="14894" width="13.88671875" style="25" customWidth="1"/>
    <col min="14895" max="14895" width="10.6640625" style="25" customWidth="1"/>
    <col min="14896" max="14896" width="17.33203125" style="25" customWidth="1"/>
    <col min="14897" max="14898" width="12.6640625" style="25" customWidth="1"/>
    <col min="14899" max="14899" width="11.21875" style="25" customWidth="1"/>
    <col min="14900" max="14900" width="18.33203125" style="25" customWidth="1"/>
    <col min="14901" max="14901" width="12.88671875" style="25" customWidth="1"/>
    <col min="14902" max="14903" width="13.21875" style="25" customWidth="1"/>
    <col min="14904" max="14904" width="10.88671875" style="25" customWidth="1"/>
    <col min="14905" max="14905" width="11.109375" style="25" customWidth="1"/>
    <col min="14906" max="14906" width="15.21875" style="25" customWidth="1"/>
    <col min="14907" max="14907" width="9.6640625" style="25"/>
    <col min="14908" max="14908" width="11" style="25" customWidth="1"/>
    <col min="14909" max="14909" width="10.77734375" style="25" customWidth="1"/>
    <col min="14910" max="14910" width="11.44140625" style="25" customWidth="1"/>
    <col min="14911" max="14911" width="4" style="25" customWidth="1"/>
    <col min="14912" max="15102" width="9.6640625" style="25"/>
    <col min="15103" max="15103" width="6.44140625" style="25" customWidth="1"/>
    <col min="15104" max="15104" width="13.88671875" style="25" customWidth="1"/>
    <col min="15105" max="15105" width="14.33203125" style="25" customWidth="1"/>
    <col min="15106" max="15122" width="9.6640625" style="25"/>
    <col min="15123" max="15123" width="12" style="25" customWidth="1"/>
    <col min="15124" max="15124" width="12.77734375" style="25" customWidth="1"/>
    <col min="15125" max="15125" width="11.109375" style="25" customWidth="1"/>
    <col min="15126" max="15126" width="12" style="25" customWidth="1"/>
    <col min="15127" max="15127" width="9.6640625" style="25"/>
    <col min="15128" max="15128" width="15.33203125" style="25" customWidth="1"/>
    <col min="15129" max="15129" width="15.21875" style="25" customWidth="1"/>
    <col min="15130" max="15130" width="21.44140625" style="25" customWidth="1"/>
    <col min="15131" max="15146" width="9.6640625" style="25"/>
    <col min="15147" max="15148" width="13.44140625" style="25" customWidth="1"/>
    <col min="15149" max="15149" width="9.6640625" style="25"/>
    <col min="15150" max="15150" width="13.88671875" style="25" customWidth="1"/>
    <col min="15151" max="15151" width="10.6640625" style="25" customWidth="1"/>
    <col min="15152" max="15152" width="17.33203125" style="25" customWidth="1"/>
    <col min="15153" max="15154" width="12.6640625" style="25" customWidth="1"/>
    <col min="15155" max="15155" width="11.21875" style="25" customWidth="1"/>
    <col min="15156" max="15156" width="18.33203125" style="25" customWidth="1"/>
    <col min="15157" max="15157" width="12.88671875" style="25" customWidth="1"/>
    <col min="15158" max="15159" width="13.21875" style="25" customWidth="1"/>
    <col min="15160" max="15160" width="10.88671875" style="25" customWidth="1"/>
    <col min="15161" max="15161" width="11.109375" style="25" customWidth="1"/>
    <col min="15162" max="15162" width="15.21875" style="25" customWidth="1"/>
    <col min="15163" max="15163" width="9.6640625" style="25"/>
    <col min="15164" max="15164" width="11" style="25" customWidth="1"/>
    <col min="15165" max="15165" width="10.77734375" style="25" customWidth="1"/>
    <col min="15166" max="15166" width="11.44140625" style="25" customWidth="1"/>
    <col min="15167" max="15167" width="4" style="25" customWidth="1"/>
    <col min="15168" max="15358" width="9.6640625" style="25"/>
    <col min="15359" max="15359" width="6.44140625" style="25" customWidth="1"/>
    <col min="15360" max="15360" width="13.88671875" style="25" customWidth="1"/>
    <col min="15361" max="15361" width="14.33203125" style="25" customWidth="1"/>
    <col min="15362" max="15378" width="9.6640625" style="25"/>
    <col min="15379" max="15379" width="12" style="25" customWidth="1"/>
    <col min="15380" max="15380" width="12.77734375" style="25" customWidth="1"/>
    <col min="15381" max="15381" width="11.109375" style="25" customWidth="1"/>
    <col min="15382" max="15382" width="12" style="25" customWidth="1"/>
    <col min="15383" max="15383" width="9.6640625" style="25"/>
    <col min="15384" max="15384" width="15.33203125" style="25" customWidth="1"/>
    <col min="15385" max="15385" width="15.21875" style="25" customWidth="1"/>
    <col min="15386" max="15386" width="21.44140625" style="25" customWidth="1"/>
    <col min="15387" max="15402" width="9.6640625" style="25"/>
    <col min="15403" max="15404" width="13.44140625" style="25" customWidth="1"/>
    <col min="15405" max="15405" width="9.6640625" style="25"/>
    <col min="15406" max="15406" width="13.88671875" style="25" customWidth="1"/>
    <col min="15407" max="15407" width="10.6640625" style="25" customWidth="1"/>
    <col min="15408" max="15408" width="17.33203125" style="25" customWidth="1"/>
    <col min="15409" max="15410" width="12.6640625" style="25" customWidth="1"/>
    <col min="15411" max="15411" width="11.21875" style="25" customWidth="1"/>
    <col min="15412" max="15412" width="18.33203125" style="25" customWidth="1"/>
    <col min="15413" max="15413" width="12.88671875" style="25" customWidth="1"/>
    <col min="15414" max="15415" width="13.21875" style="25" customWidth="1"/>
    <col min="15416" max="15416" width="10.88671875" style="25" customWidth="1"/>
    <col min="15417" max="15417" width="11.109375" style="25" customWidth="1"/>
    <col min="15418" max="15418" width="15.21875" style="25" customWidth="1"/>
    <col min="15419" max="15419" width="9.6640625" style="25"/>
    <col min="15420" max="15420" width="11" style="25" customWidth="1"/>
    <col min="15421" max="15421" width="10.77734375" style="25" customWidth="1"/>
    <col min="15422" max="15422" width="11.44140625" style="25" customWidth="1"/>
    <col min="15423" max="15423" width="4" style="25" customWidth="1"/>
    <col min="15424" max="15614" width="9.6640625" style="25"/>
    <col min="15615" max="15615" width="6.44140625" style="25" customWidth="1"/>
    <col min="15616" max="15616" width="13.88671875" style="25" customWidth="1"/>
    <col min="15617" max="15617" width="14.33203125" style="25" customWidth="1"/>
    <col min="15618" max="15634" width="9.6640625" style="25"/>
    <col min="15635" max="15635" width="12" style="25" customWidth="1"/>
    <col min="15636" max="15636" width="12.77734375" style="25" customWidth="1"/>
    <col min="15637" max="15637" width="11.109375" style="25" customWidth="1"/>
    <col min="15638" max="15638" width="12" style="25" customWidth="1"/>
    <col min="15639" max="15639" width="9.6640625" style="25"/>
    <col min="15640" max="15640" width="15.33203125" style="25" customWidth="1"/>
    <col min="15641" max="15641" width="15.21875" style="25" customWidth="1"/>
    <col min="15642" max="15642" width="21.44140625" style="25" customWidth="1"/>
    <col min="15643" max="15658" width="9.6640625" style="25"/>
    <col min="15659" max="15660" width="13.44140625" style="25" customWidth="1"/>
    <col min="15661" max="15661" width="9.6640625" style="25"/>
    <col min="15662" max="15662" width="13.88671875" style="25" customWidth="1"/>
    <col min="15663" max="15663" width="10.6640625" style="25" customWidth="1"/>
    <col min="15664" max="15664" width="17.33203125" style="25" customWidth="1"/>
    <col min="15665" max="15666" width="12.6640625" style="25" customWidth="1"/>
    <col min="15667" max="15667" width="11.21875" style="25" customWidth="1"/>
    <col min="15668" max="15668" width="18.33203125" style="25" customWidth="1"/>
    <col min="15669" max="15669" width="12.88671875" style="25" customWidth="1"/>
    <col min="15670" max="15671" width="13.21875" style="25" customWidth="1"/>
    <col min="15672" max="15672" width="10.88671875" style="25" customWidth="1"/>
    <col min="15673" max="15673" width="11.109375" style="25" customWidth="1"/>
    <col min="15674" max="15674" width="15.21875" style="25" customWidth="1"/>
    <col min="15675" max="15675" width="9.6640625" style="25"/>
    <col min="15676" max="15676" width="11" style="25" customWidth="1"/>
    <col min="15677" max="15677" width="10.77734375" style="25" customWidth="1"/>
    <col min="15678" max="15678" width="11.44140625" style="25" customWidth="1"/>
    <col min="15679" max="15679" width="4" style="25" customWidth="1"/>
    <col min="15680" max="15870" width="9.6640625" style="25"/>
    <col min="15871" max="15871" width="6.44140625" style="25" customWidth="1"/>
    <col min="15872" max="15872" width="13.88671875" style="25" customWidth="1"/>
    <col min="15873" max="15873" width="14.33203125" style="25" customWidth="1"/>
    <col min="15874" max="15890" width="9.6640625" style="25"/>
    <col min="15891" max="15891" width="12" style="25" customWidth="1"/>
    <col min="15892" max="15892" width="12.77734375" style="25" customWidth="1"/>
    <col min="15893" max="15893" width="11.109375" style="25" customWidth="1"/>
    <col min="15894" max="15894" width="12" style="25" customWidth="1"/>
    <col min="15895" max="15895" width="9.6640625" style="25"/>
    <col min="15896" max="15896" width="15.33203125" style="25" customWidth="1"/>
    <col min="15897" max="15897" width="15.21875" style="25" customWidth="1"/>
    <col min="15898" max="15898" width="21.44140625" style="25" customWidth="1"/>
    <col min="15899" max="15914" width="9.6640625" style="25"/>
    <col min="15915" max="15916" width="13.44140625" style="25" customWidth="1"/>
    <col min="15917" max="15917" width="9.6640625" style="25"/>
    <col min="15918" max="15918" width="13.88671875" style="25" customWidth="1"/>
    <col min="15919" max="15919" width="10.6640625" style="25" customWidth="1"/>
    <col min="15920" max="15920" width="17.33203125" style="25" customWidth="1"/>
    <col min="15921" max="15922" width="12.6640625" style="25" customWidth="1"/>
    <col min="15923" max="15923" width="11.21875" style="25" customWidth="1"/>
    <col min="15924" max="15924" width="18.33203125" style="25" customWidth="1"/>
    <col min="15925" max="15925" width="12.88671875" style="25" customWidth="1"/>
    <col min="15926" max="15927" width="13.21875" style="25" customWidth="1"/>
    <col min="15928" max="15928" width="10.88671875" style="25" customWidth="1"/>
    <col min="15929" max="15929" width="11.109375" style="25" customWidth="1"/>
    <col min="15930" max="15930" width="15.21875" style="25" customWidth="1"/>
    <col min="15931" max="15931" width="9.6640625" style="25"/>
    <col min="15932" max="15932" width="11" style="25" customWidth="1"/>
    <col min="15933" max="15933" width="10.77734375" style="25" customWidth="1"/>
    <col min="15934" max="15934" width="11.44140625" style="25" customWidth="1"/>
    <col min="15935" max="15935" width="4" style="25" customWidth="1"/>
    <col min="15936" max="16126" width="9.6640625" style="25"/>
    <col min="16127" max="16127" width="6.44140625" style="25" customWidth="1"/>
    <col min="16128" max="16128" width="13.88671875" style="25" customWidth="1"/>
    <col min="16129" max="16129" width="14.33203125" style="25" customWidth="1"/>
    <col min="16130" max="16146" width="9.6640625" style="25"/>
    <col min="16147" max="16147" width="12" style="25" customWidth="1"/>
    <col min="16148" max="16148" width="12.77734375" style="25" customWidth="1"/>
    <col min="16149" max="16149" width="11.109375" style="25" customWidth="1"/>
    <col min="16150" max="16150" width="12" style="25" customWidth="1"/>
    <col min="16151" max="16151" width="9.6640625" style="25"/>
    <col min="16152" max="16152" width="15.33203125" style="25" customWidth="1"/>
    <col min="16153" max="16153" width="15.21875" style="25" customWidth="1"/>
    <col min="16154" max="16154" width="21.44140625" style="25" customWidth="1"/>
    <col min="16155" max="16170" width="9.6640625" style="25"/>
    <col min="16171" max="16172" width="13.44140625" style="25" customWidth="1"/>
    <col min="16173" max="16173" width="9.6640625" style="25"/>
    <col min="16174" max="16174" width="13.88671875" style="25" customWidth="1"/>
    <col min="16175" max="16175" width="10.6640625" style="25" customWidth="1"/>
    <col min="16176" max="16176" width="17.33203125" style="25" customWidth="1"/>
    <col min="16177" max="16178" width="12.6640625" style="25" customWidth="1"/>
    <col min="16179" max="16179" width="11.21875" style="25" customWidth="1"/>
    <col min="16180" max="16180" width="18.33203125" style="25" customWidth="1"/>
    <col min="16181" max="16181" width="12.88671875" style="25" customWidth="1"/>
    <col min="16182" max="16183" width="13.21875" style="25" customWidth="1"/>
    <col min="16184" max="16184" width="10.88671875" style="25" customWidth="1"/>
    <col min="16185" max="16185" width="11.109375" style="25" customWidth="1"/>
    <col min="16186" max="16186" width="15.21875" style="25" customWidth="1"/>
    <col min="16187" max="16187" width="9.6640625" style="25"/>
    <col min="16188" max="16188" width="11" style="25" customWidth="1"/>
    <col min="16189" max="16189" width="10.77734375" style="25" customWidth="1"/>
    <col min="16190" max="16190" width="11.44140625" style="25" customWidth="1"/>
    <col min="16191" max="16191" width="4" style="25" customWidth="1"/>
    <col min="16192" max="16384" width="9.6640625" style="25"/>
  </cols>
  <sheetData>
    <row r="1" spans="1:92" ht="13.2" x14ac:dyDescent="0.2">
      <c r="A1" s="24" t="s">
        <v>99</v>
      </c>
    </row>
    <row r="2" spans="1:92" x14ac:dyDescent="0.2">
      <c r="C2" s="27" t="s">
        <v>100</v>
      </c>
    </row>
    <row r="3" spans="1:92" s="26" customFormat="1" x14ac:dyDescent="0.2">
      <c r="A3" s="28"/>
      <c r="B3" s="29" t="s">
        <v>101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</row>
    <row r="4" spans="1:92" s="26" customFormat="1" x14ac:dyDescent="0.2">
      <c r="A4" s="28"/>
      <c r="B4" s="32" t="s">
        <v>102</v>
      </c>
      <c r="C4" s="30" t="s">
        <v>103</v>
      </c>
      <c r="D4" s="30" t="s">
        <v>117</v>
      </c>
      <c r="E4" s="30" t="s">
        <v>103</v>
      </c>
      <c r="F4" s="30" t="s">
        <v>103</v>
      </c>
      <c r="G4" s="30" t="s">
        <v>103</v>
      </c>
      <c r="H4" s="30" t="s">
        <v>103</v>
      </c>
      <c r="I4" s="30" t="s">
        <v>103</v>
      </c>
      <c r="J4" s="30" t="s">
        <v>103</v>
      </c>
      <c r="K4" s="30" t="s">
        <v>103</v>
      </c>
      <c r="L4" s="30" t="s">
        <v>103</v>
      </c>
      <c r="M4" s="30" t="s">
        <v>103</v>
      </c>
      <c r="N4" s="30" t="s">
        <v>103</v>
      </c>
      <c r="O4" s="30" t="s">
        <v>103</v>
      </c>
      <c r="P4" s="30" t="s">
        <v>103</v>
      </c>
      <c r="Q4" s="30" t="s">
        <v>103</v>
      </c>
      <c r="R4" s="30" t="s">
        <v>103</v>
      </c>
      <c r="S4" s="30" t="s">
        <v>118</v>
      </c>
      <c r="T4" s="30" t="s">
        <v>103</v>
      </c>
      <c r="U4" s="30" t="s">
        <v>103</v>
      </c>
      <c r="V4" s="30" t="s">
        <v>103</v>
      </c>
      <c r="W4" s="30" t="s">
        <v>103</v>
      </c>
      <c r="X4" s="30" t="s">
        <v>103</v>
      </c>
      <c r="Y4" s="30" t="s">
        <v>214</v>
      </c>
      <c r="Z4" s="30" t="s">
        <v>103</v>
      </c>
      <c r="AA4" s="30" t="s">
        <v>103</v>
      </c>
      <c r="AB4" s="30" t="s">
        <v>103</v>
      </c>
      <c r="AC4" s="30" t="s">
        <v>103</v>
      </c>
      <c r="AD4" s="30" t="s">
        <v>103</v>
      </c>
      <c r="AE4" s="30" t="s">
        <v>103</v>
      </c>
      <c r="AF4" s="30" t="s">
        <v>103</v>
      </c>
      <c r="AG4" s="30" t="s">
        <v>103</v>
      </c>
      <c r="AH4" s="30" t="s">
        <v>103</v>
      </c>
      <c r="AI4" s="30" t="s">
        <v>103</v>
      </c>
      <c r="AJ4" s="30" t="s">
        <v>103</v>
      </c>
      <c r="AK4" s="30" t="s">
        <v>103</v>
      </c>
      <c r="AL4" s="30" t="s">
        <v>103</v>
      </c>
      <c r="AM4" s="30" t="s">
        <v>103</v>
      </c>
      <c r="AN4" s="30" t="s">
        <v>103</v>
      </c>
      <c r="AO4" s="30" t="s">
        <v>103</v>
      </c>
      <c r="AP4" s="30" t="s">
        <v>103</v>
      </c>
      <c r="AQ4" s="30" t="s">
        <v>103</v>
      </c>
      <c r="AR4" s="30" t="s">
        <v>103</v>
      </c>
      <c r="AS4" s="30" t="s">
        <v>103</v>
      </c>
      <c r="AT4" s="30" t="s">
        <v>103</v>
      </c>
      <c r="AU4" s="30" t="s">
        <v>103</v>
      </c>
      <c r="AV4" s="30" t="s">
        <v>103</v>
      </c>
      <c r="AW4" s="30" t="s">
        <v>103</v>
      </c>
      <c r="AX4" s="30" t="s">
        <v>103</v>
      </c>
      <c r="AY4" s="30" t="s">
        <v>103</v>
      </c>
      <c r="AZ4" s="30" t="s">
        <v>103</v>
      </c>
      <c r="BA4" s="30" t="s">
        <v>103</v>
      </c>
      <c r="BB4" s="30" t="s">
        <v>103</v>
      </c>
      <c r="BC4" s="30" t="s">
        <v>103</v>
      </c>
      <c r="BD4" s="30" t="s">
        <v>103</v>
      </c>
      <c r="BE4" s="30" t="s">
        <v>103</v>
      </c>
      <c r="BF4" s="30" t="s">
        <v>103</v>
      </c>
      <c r="BG4" s="30" t="s">
        <v>103</v>
      </c>
      <c r="BH4" s="30" t="s">
        <v>103</v>
      </c>
      <c r="BI4" s="30" t="s">
        <v>103</v>
      </c>
      <c r="BJ4" s="30" t="s">
        <v>103</v>
      </c>
      <c r="BK4" s="30" t="s">
        <v>103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</row>
    <row r="5" spans="1:92" s="26" customFormat="1" x14ac:dyDescent="0.2">
      <c r="A5" s="28"/>
      <c r="B5" s="29" t="s">
        <v>104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</row>
    <row r="6" spans="1:92" s="35" customFormat="1" x14ac:dyDescent="0.2">
      <c r="A6" s="33"/>
      <c r="B6" s="29" t="s">
        <v>105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 t="s">
        <v>212</v>
      </c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</row>
    <row r="7" spans="1:92" s="48" customFormat="1" ht="29.4" customHeight="1" x14ac:dyDescent="0.3">
      <c r="A7" s="43"/>
      <c r="B7" s="44" t="s">
        <v>106</v>
      </c>
      <c r="C7" s="44" t="s">
        <v>10</v>
      </c>
      <c r="D7" s="44" t="s">
        <v>116</v>
      </c>
      <c r="E7" s="44" t="s">
        <v>75</v>
      </c>
      <c r="F7" s="44" t="s">
        <v>12</v>
      </c>
      <c r="G7" s="44" t="s">
        <v>13</v>
      </c>
      <c r="H7" s="44" t="s">
        <v>14</v>
      </c>
      <c r="I7" s="44" t="s">
        <v>9</v>
      </c>
      <c r="J7" s="44" t="s">
        <v>15</v>
      </c>
      <c r="K7" s="44" t="s">
        <v>16</v>
      </c>
      <c r="L7" s="44" t="s">
        <v>7</v>
      </c>
      <c r="M7" s="44" t="s">
        <v>17</v>
      </c>
      <c r="N7" s="44" t="s">
        <v>18</v>
      </c>
      <c r="O7" s="44" t="s">
        <v>19</v>
      </c>
      <c r="P7" s="44" t="s">
        <v>20</v>
      </c>
      <c r="Q7" s="44" t="s">
        <v>4</v>
      </c>
      <c r="R7" s="44" t="s">
        <v>73</v>
      </c>
      <c r="S7" s="44" t="s">
        <v>21</v>
      </c>
      <c r="T7" s="44" t="s">
        <v>225</v>
      </c>
      <c r="U7" s="44" t="s">
        <v>22</v>
      </c>
      <c r="V7" s="44" t="s">
        <v>23</v>
      </c>
      <c r="W7" s="44" t="s">
        <v>24</v>
      </c>
      <c r="X7" s="44" t="s">
        <v>25</v>
      </c>
      <c r="Y7" s="44" t="s">
        <v>25</v>
      </c>
      <c r="Z7" s="44" t="s">
        <v>232</v>
      </c>
      <c r="AA7" s="44" t="s">
        <v>227</v>
      </c>
      <c r="AB7" s="44" t="s">
        <v>77</v>
      </c>
      <c r="AC7" s="44" t="s">
        <v>228</v>
      </c>
      <c r="AD7" s="44" t="s">
        <v>26</v>
      </c>
      <c r="AE7" s="44" t="s">
        <v>229</v>
      </c>
      <c r="AF7" s="44" t="s">
        <v>230</v>
      </c>
      <c r="AG7" s="44" t="s">
        <v>234</v>
      </c>
      <c r="AH7" s="44" t="s">
        <v>231</v>
      </c>
      <c r="AI7" s="44" t="s">
        <v>79</v>
      </c>
      <c r="AJ7" s="44" t="s">
        <v>27</v>
      </c>
      <c r="AK7" s="44" t="s">
        <v>235</v>
      </c>
      <c r="AL7" s="44" t="s">
        <v>93</v>
      </c>
      <c r="AM7" s="44" t="s">
        <v>92</v>
      </c>
      <c r="AN7" s="44" t="s">
        <v>91</v>
      </c>
      <c r="AO7" s="44" t="s">
        <v>90</v>
      </c>
      <c r="AP7" s="44" t="s">
        <v>89</v>
      </c>
      <c r="AQ7" s="44" t="s">
        <v>34</v>
      </c>
      <c r="AR7" s="44" t="s">
        <v>35</v>
      </c>
      <c r="AS7" s="44" t="s">
        <v>36</v>
      </c>
      <c r="AT7" s="44" t="s">
        <v>37</v>
      </c>
      <c r="AU7" s="44" t="s">
        <v>38</v>
      </c>
      <c r="AV7" s="44" t="s">
        <v>39</v>
      </c>
      <c r="AW7" s="44" t="s">
        <v>233</v>
      </c>
      <c r="AX7" s="44" t="s">
        <v>40</v>
      </c>
      <c r="AY7" s="44" t="s">
        <v>41</v>
      </c>
      <c r="AZ7" s="44" t="s">
        <v>42</v>
      </c>
      <c r="BA7" s="44" t="s">
        <v>43</v>
      </c>
      <c r="BB7" s="44" t="s">
        <v>44</v>
      </c>
      <c r="BC7" s="44" t="s">
        <v>45</v>
      </c>
      <c r="BD7" s="44" t="s">
        <v>46</v>
      </c>
      <c r="BE7" s="44" t="s">
        <v>47</v>
      </c>
      <c r="BF7" s="44" t="s">
        <v>48</v>
      </c>
      <c r="BG7" s="44" t="s">
        <v>49</v>
      </c>
      <c r="BH7" s="44" t="s">
        <v>86</v>
      </c>
      <c r="BI7" s="44" t="s">
        <v>87</v>
      </c>
      <c r="BJ7" s="44" t="s">
        <v>88</v>
      </c>
      <c r="BK7" s="44" t="s">
        <v>33</v>
      </c>
      <c r="BL7" s="44"/>
      <c r="BM7" s="44"/>
      <c r="BN7" s="44"/>
      <c r="BO7" s="44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6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</row>
    <row r="8" spans="1:92" x14ac:dyDescent="0.2">
      <c r="A8" s="36" t="s">
        <v>107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</row>
    <row r="9" spans="1:92" x14ac:dyDescent="0.2">
      <c r="A9" s="39" t="s">
        <v>108</v>
      </c>
      <c r="B9" s="40"/>
      <c r="C9" s="41">
        <v>1.9794708587616068E-2</v>
      </c>
      <c r="D9" s="41">
        <v>21.076923076923077</v>
      </c>
      <c r="E9" s="41">
        <v>3.1273041621113118E-3</v>
      </c>
      <c r="F9" s="41">
        <v>2.4538210347645451E-3</v>
      </c>
      <c r="G9" s="41">
        <v>1.3297705780431289E-2</v>
      </c>
      <c r="H9" s="41">
        <v>3.5470399006715954E-2</v>
      </c>
      <c r="I9" s="41">
        <v>1.1730219203624007E-2</v>
      </c>
      <c r="J9" s="41">
        <v>3.3001465959856323E-3</v>
      </c>
      <c r="K9" s="41">
        <v>5.329244346400433E-3</v>
      </c>
      <c r="L9" s="76">
        <v>3.7989792555363587E-4</v>
      </c>
      <c r="M9" s="41">
        <v>1.2982930122264405E-2</v>
      </c>
      <c r="N9" s="41">
        <v>9.9644040448829269E-3</v>
      </c>
      <c r="O9" s="41">
        <v>8.5535448212625598E-2</v>
      </c>
      <c r="P9" s="41">
        <v>5.8702570379436964E-2</v>
      </c>
      <c r="Q9" s="41">
        <v>4.090047921542405E-2</v>
      </c>
      <c r="R9" s="41" t="s">
        <v>109</v>
      </c>
      <c r="S9" s="41">
        <v>0.1860596823493158</v>
      </c>
      <c r="T9" s="41">
        <v>5.3353912898381442E-2</v>
      </c>
      <c r="U9" s="41">
        <v>1.1876761063104063E-2</v>
      </c>
      <c r="V9" s="41">
        <v>1.155477347767187E-3</v>
      </c>
      <c r="W9" s="41">
        <v>8.657402341612868E-3</v>
      </c>
      <c r="X9" s="41">
        <v>2.9965708256396728</v>
      </c>
      <c r="Y9" s="41"/>
      <c r="Z9" s="41" t="s">
        <v>109</v>
      </c>
      <c r="AA9" s="41">
        <v>1.7537949819387597E-2</v>
      </c>
      <c r="AB9" s="41">
        <v>4.1494979977946725E-2</v>
      </c>
      <c r="AC9" s="41">
        <v>1.913477537437604E-2</v>
      </c>
      <c r="AD9" s="41">
        <v>2.4127164348566564E-2</v>
      </c>
      <c r="AE9" s="41">
        <v>8.4556624956277429E-2</v>
      </c>
      <c r="AF9" s="41" t="s">
        <v>109</v>
      </c>
      <c r="AG9" s="41">
        <v>2.0637140637140639</v>
      </c>
      <c r="AH9" s="41">
        <v>0.14835164835164835</v>
      </c>
      <c r="AI9" s="41">
        <v>1.4276581757727917E-4</v>
      </c>
      <c r="AJ9" s="76">
        <v>8.9166968927578282E-4</v>
      </c>
      <c r="AK9" s="41">
        <v>0.10576136496435666</v>
      </c>
      <c r="AL9" s="41">
        <v>0.10532229977358676</v>
      </c>
      <c r="AM9" s="41">
        <v>0.2361534872034172</v>
      </c>
      <c r="AN9" s="41">
        <v>5.4081825366776672E-2</v>
      </c>
      <c r="AO9" s="41">
        <v>8.3523765996343688E-2</v>
      </c>
      <c r="AP9" s="41">
        <v>0.79286635152556939</v>
      </c>
      <c r="AQ9" s="41">
        <v>0.41598624838848303</v>
      </c>
      <c r="AR9" s="41">
        <v>6.4633591260810197E-2</v>
      </c>
      <c r="AS9" s="41">
        <v>2.8584453299115284E-2</v>
      </c>
      <c r="AT9" s="41">
        <v>4.1318786451529817E-2</v>
      </c>
      <c r="AU9" s="41">
        <v>3.4253555622218476E-2</v>
      </c>
      <c r="AV9" s="41" t="s">
        <v>109</v>
      </c>
      <c r="AW9" s="41">
        <v>1.4313632994137071E-2</v>
      </c>
      <c r="AX9" s="41">
        <v>9.0739652762302225E-2</v>
      </c>
      <c r="AY9" s="41">
        <v>0.16575966237227899</v>
      </c>
      <c r="AZ9" s="41">
        <v>3.0122950436248581E-2</v>
      </c>
      <c r="BA9" s="41">
        <v>9.9358649657504891E-3</v>
      </c>
      <c r="BB9" s="41">
        <v>5.6233889567222903E-2</v>
      </c>
      <c r="BC9" s="41">
        <v>0.23711340206185566</v>
      </c>
      <c r="BD9" s="41">
        <v>1.8444450377806853E-2</v>
      </c>
      <c r="BE9" s="41">
        <v>3.9007757757757756E-2</v>
      </c>
      <c r="BF9" s="41">
        <v>1.4183325033790994E-2</v>
      </c>
      <c r="BG9" s="41">
        <v>5.1917274404172931E-3</v>
      </c>
      <c r="BH9" s="41">
        <v>2.1081844677053235E-2</v>
      </c>
      <c r="BI9" s="41">
        <v>7.7066039718398658E-3</v>
      </c>
      <c r="BJ9" s="41">
        <v>5.7840547679370385E-2</v>
      </c>
      <c r="BK9" s="41">
        <v>0.19704845551771524</v>
      </c>
      <c r="BL9" s="41"/>
      <c r="BM9" s="41"/>
      <c r="BN9" s="41"/>
      <c r="BO9" s="41"/>
    </row>
    <row r="10" spans="1:92" x14ac:dyDescent="0.2">
      <c r="A10" s="39" t="s">
        <v>110</v>
      </c>
      <c r="C10" s="41">
        <v>1.4770907982008081E-2</v>
      </c>
      <c r="D10" s="41">
        <v>16.680272108843539</v>
      </c>
      <c r="E10" s="41">
        <v>1.192462156317578E-2</v>
      </c>
      <c r="F10" s="41">
        <v>2.292456415275233E-3</v>
      </c>
      <c r="G10" s="41">
        <v>1.2453784783031718E-2</v>
      </c>
      <c r="H10" s="41">
        <v>3.1854824798463612E-2</v>
      </c>
      <c r="I10" s="41">
        <v>8.9972549143343961E-3</v>
      </c>
      <c r="J10" s="41">
        <v>3.4171814242774348E-3</v>
      </c>
      <c r="K10" s="41">
        <v>5.6703093414581839E-3</v>
      </c>
      <c r="L10" s="76">
        <v>3.5893086009653884E-4</v>
      </c>
      <c r="M10" s="41">
        <v>1.100956400028758E-2</v>
      </c>
      <c r="N10" s="41">
        <v>7.8727187706805306E-3</v>
      </c>
      <c r="O10" s="41" t="s">
        <v>109</v>
      </c>
      <c r="P10" s="41">
        <v>2.5749207010152719E-2</v>
      </c>
      <c r="Q10" s="41">
        <v>3.0296827021494371E-2</v>
      </c>
      <c r="R10" s="41">
        <v>2.331002331002331E-4</v>
      </c>
      <c r="S10" s="41">
        <v>0.1718718375177099</v>
      </c>
      <c r="T10" s="41">
        <v>4.8756031835558065E-2</v>
      </c>
      <c r="U10" s="41">
        <v>0.12640605296343002</v>
      </c>
      <c r="V10" s="41">
        <v>1.261994571287936E-3</v>
      </c>
      <c r="W10" s="41">
        <v>1.0187153717304472E-2</v>
      </c>
      <c r="X10" s="41">
        <v>3.0618811881188117</v>
      </c>
      <c r="Y10" s="41"/>
      <c r="Z10" s="41">
        <v>4.5137062910928461E-3</v>
      </c>
      <c r="AA10" s="41">
        <v>1.8788488358615223E-2</v>
      </c>
      <c r="AB10" s="41">
        <v>3.5866651564918639E-2</v>
      </c>
      <c r="AC10" s="41">
        <v>7.1428571428571425E-2</v>
      </c>
      <c r="AD10" s="41">
        <v>4.1902834008097169E-2</v>
      </c>
      <c r="AE10" s="41">
        <v>7.8866104226375494E-2</v>
      </c>
      <c r="AF10" s="41">
        <v>1.8660120845921451</v>
      </c>
      <c r="AG10" s="41">
        <v>2.1816296910636535</v>
      </c>
      <c r="AH10" s="41">
        <v>0.14592274678111589</v>
      </c>
      <c r="AI10" s="41">
        <v>4.1454921430731262E-4</v>
      </c>
      <c r="AJ10" s="76">
        <v>8.8416626845011883E-4</v>
      </c>
      <c r="AK10" s="41">
        <v>9.3012048192771091E-2</v>
      </c>
      <c r="AL10" s="41">
        <v>0.10287218721380544</v>
      </c>
      <c r="AM10" s="41">
        <v>0.23525719486551799</v>
      </c>
      <c r="AN10" s="41">
        <v>2.8308918403089342E-2</v>
      </c>
      <c r="AO10" s="41">
        <v>5.716207128446537E-2</v>
      </c>
      <c r="AP10" s="41">
        <v>0.83698659289210475</v>
      </c>
      <c r="AQ10" s="41">
        <v>0.24414715719063546</v>
      </c>
      <c r="AR10" s="41">
        <v>8.0667777865968196E-2</v>
      </c>
      <c r="AS10" s="41">
        <v>2.2863218032839701E-2</v>
      </c>
      <c r="AT10" s="41">
        <v>2.750058839310255E-2</v>
      </c>
      <c r="AU10" s="41">
        <v>3.0917796660869707E-2</v>
      </c>
      <c r="AV10" s="41">
        <v>3.7494420473143876E-3</v>
      </c>
      <c r="AW10" s="41">
        <v>1.4615610164924197E-2</v>
      </c>
      <c r="AX10" s="41">
        <v>8.0468686208867476E-2</v>
      </c>
      <c r="AY10" s="41">
        <v>0.19462995401795488</v>
      </c>
      <c r="AZ10" s="41">
        <v>2.8629971705074302E-2</v>
      </c>
      <c r="BA10" s="41">
        <v>7.8636391535575924E-3</v>
      </c>
      <c r="BB10" s="41">
        <v>6.2984542784224967E-2</v>
      </c>
      <c r="BC10" s="41">
        <v>0.142230252968508</v>
      </c>
      <c r="BD10" s="41">
        <v>1.900521473986937E-2</v>
      </c>
      <c r="BE10" s="41">
        <v>8.2145481263776632E-2</v>
      </c>
      <c r="BF10" s="41">
        <v>1.5705297982473259E-2</v>
      </c>
      <c r="BG10" s="41">
        <v>5.3640693508239948E-3</v>
      </c>
      <c r="BH10" s="41">
        <v>1.8595580810616866E-2</v>
      </c>
      <c r="BI10" s="41">
        <v>9.7554094845826167E-3</v>
      </c>
      <c r="BJ10" s="41">
        <v>3.9155790058317132E-2</v>
      </c>
      <c r="BK10" s="41">
        <v>9.4755096031148775E-2</v>
      </c>
      <c r="BL10" s="41"/>
      <c r="BM10" s="41"/>
      <c r="BN10" s="41"/>
      <c r="BO10" s="41"/>
    </row>
    <row r="11" spans="1:92" x14ac:dyDescent="0.2">
      <c r="A11" s="39" t="s">
        <v>111</v>
      </c>
      <c r="C11" s="41">
        <v>1.4409280575385387E-2</v>
      </c>
      <c r="D11" s="41">
        <v>12.863354037267081</v>
      </c>
      <c r="E11" s="41">
        <v>1.2548124910879794E-2</v>
      </c>
      <c r="F11" s="41">
        <v>2.2418356624595123E-3</v>
      </c>
      <c r="G11" s="41">
        <v>1.3511446211003661E-2</v>
      </c>
      <c r="H11" s="41">
        <v>2.9462584732621505E-2</v>
      </c>
      <c r="I11" s="41">
        <v>1.0170452245030163E-2</v>
      </c>
      <c r="J11" s="41">
        <v>3.3866908662257109E-3</v>
      </c>
      <c r="K11" s="41">
        <v>5.6962304205039407E-3</v>
      </c>
      <c r="L11" s="76">
        <v>3.9262075061446646E-4</v>
      </c>
      <c r="M11" s="41">
        <v>9.8785921841633585E-3</v>
      </c>
      <c r="N11" s="41">
        <v>7.8727702411305264E-3</v>
      </c>
      <c r="O11" s="41">
        <v>7.377082820323401E-2</v>
      </c>
      <c r="P11" s="41">
        <v>4.859434863440739E-2</v>
      </c>
      <c r="Q11" s="41">
        <v>2.7958353152581786E-2</v>
      </c>
      <c r="R11" s="41">
        <v>1.4635677474925909E-3</v>
      </c>
      <c r="S11" s="41">
        <v>0.19037824594304381</v>
      </c>
      <c r="T11" s="41">
        <v>6.093189964157706E-2</v>
      </c>
      <c r="U11" s="41">
        <v>0.1271371227513752</v>
      </c>
      <c r="V11" s="41">
        <v>1.1768948123713355E-3</v>
      </c>
      <c r="W11" s="41">
        <v>9.3950632053275904E-3</v>
      </c>
      <c r="X11" s="41">
        <v>3.4350577440278438</v>
      </c>
      <c r="Y11" s="41"/>
      <c r="Z11" s="41">
        <v>4.6463140987354377E-3</v>
      </c>
      <c r="AA11" s="41">
        <v>1.680393393886493E-2</v>
      </c>
      <c r="AB11" s="41">
        <v>2.6090501426824297E-2</v>
      </c>
      <c r="AC11" s="41">
        <v>3.1394137777116499E-2</v>
      </c>
      <c r="AD11" s="41">
        <v>4.711152301513747E-2</v>
      </c>
      <c r="AE11" s="41">
        <v>7.1740706629303763E-2</v>
      </c>
      <c r="AF11" s="41">
        <v>1.6775453540083296</v>
      </c>
      <c r="AG11" s="41">
        <v>1.9770348541814857</v>
      </c>
      <c r="AH11" s="41" t="s">
        <v>109</v>
      </c>
      <c r="AI11" s="41" t="s">
        <v>109</v>
      </c>
      <c r="AJ11" s="76">
        <v>8.9977236472762589E-4</v>
      </c>
      <c r="AK11" s="41">
        <v>9.1474311243484735E-2</v>
      </c>
      <c r="AL11" s="41">
        <v>0.10214443633118332</v>
      </c>
      <c r="AM11" s="41">
        <v>0.47206552397483187</v>
      </c>
      <c r="AN11" s="41">
        <v>2.7647747048931585E-2</v>
      </c>
      <c r="AO11" s="41">
        <v>0.10196399345335516</v>
      </c>
      <c r="AP11" s="41">
        <v>0.64406606851549753</v>
      </c>
      <c r="AQ11" s="41">
        <v>0.21064198958935801</v>
      </c>
      <c r="AR11" s="41">
        <v>6.2576956904133688E-2</v>
      </c>
      <c r="AS11" s="41">
        <v>2.2045735583537975E-2</v>
      </c>
      <c r="AT11" s="41">
        <v>4.2578551976460467E-2</v>
      </c>
      <c r="AU11" s="41">
        <v>3.0118719386473081E-2</v>
      </c>
      <c r="AV11" s="41">
        <v>7.0981344237158192E-3</v>
      </c>
      <c r="AW11" s="41">
        <v>1.4118000450574483E-2</v>
      </c>
      <c r="AX11" s="41">
        <v>3.6931905970643414E-2</v>
      </c>
      <c r="AY11" s="41">
        <v>0.13455587015210377</v>
      </c>
      <c r="AZ11" s="41">
        <v>2.299055957592543E-2</v>
      </c>
      <c r="BA11" s="41">
        <v>9.1368533747579334E-3</v>
      </c>
      <c r="BB11" s="41">
        <v>6.7135274709510834E-2</v>
      </c>
      <c r="BC11" s="41">
        <v>0.13005558477744764</v>
      </c>
      <c r="BD11" s="41">
        <v>1.7600840381172888E-2</v>
      </c>
      <c r="BE11" s="41">
        <v>0.11235754985754985</v>
      </c>
      <c r="BF11" s="41">
        <v>2.1274573177687363E-2</v>
      </c>
      <c r="BG11" s="41">
        <v>5.0269130654982744E-3</v>
      </c>
      <c r="BH11" s="41">
        <v>1.8453042096832007E-2</v>
      </c>
      <c r="BI11" s="41">
        <v>8.5546919098370595E-3</v>
      </c>
      <c r="BJ11" s="41">
        <v>3.4842319430315363E-2</v>
      </c>
      <c r="BK11" s="41">
        <v>0.11872076707202993</v>
      </c>
    </row>
    <row r="12" spans="1:92" x14ac:dyDescent="0.2">
      <c r="A12" s="39" t="s">
        <v>112</v>
      </c>
      <c r="C12" s="41">
        <v>1.4993058543278173E-2</v>
      </c>
      <c r="D12" s="41">
        <v>13.072164948453608</v>
      </c>
      <c r="E12" s="41" t="s">
        <v>109</v>
      </c>
      <c r="F12" s="41">
        <v>2.256524316363103E-3</v>
      </c>
      <c r="G12" s="41">
        <v>1.2866156959977433E-2</v>
      </c>
      <c r="H12" s="41">
        <v>2.684659996176152E-2</v>
      </c>
      <c r="I12" s="41">
        <v>9.0854353482571013E-3</v>
      </c>
      <c r="J12" s="41">
        <v>3.1174319665039111E-3</v>
      </c>
      <c r="K12" s="41">
        <v>5.7882322323003334E-3</v>
      </c>
      <c r="L12" s="76">
        <v>3.5262415194102991E-4</v>
      </c>
      <c r="M12" s="41">
        <v>1.0519658746166127E-2</v>
      </c>
      <c r="N12" s="41">
        <v>8.7312479558163316E-3</v>
      </c>
      <c r="O12" s="41">
        <v>8.8006582452638038E-2</v>
      </c>
      <c r="P12" s="41">
        <v>6.4831501171382228E-2</v>
      </c>
      <c r="Q12" s="41">
        <v>3.3079087979769141E-2</v>
      </c>
      <c r="R12" s="41" t="s">
        <v>109</v>
      </c>
      <c r="S12" s="41">
        <v>0.2042029946929492</v>
      </c>
      <c r="T12" s="41">
        <v>9.9196502422308874E-2</v>
      </c>
      <c r="U12" s="41">
        <v>0.10940261195638119</v>
      </c>
      <c r="V12" s="41">
        <v>1.0634215966973594E-3</v>
      </c>
      <c r="W12" s="41">
        <v>9.1108991252890105E-3</v>
      </c>
      <c r="Y12" s="41">
        <v>0.19633785103178938</v>
      </c>
      <c r="Z12" s="41">
        <v>4.9704527605437688E-3</v>
      </c>
      <c r="AA12" s="41">
        <v>1.8222484540190504E-2</v>
      </c>
      <c r="AB12" s="41" t="s">
        <v>109</v>
      </c>
      <c r="AC12" s="41" t="s">
        <v>109</v>
      </c>
      <c r="AD12" s="41">
        <v>5.1799007444168738E-2</v>
      </c>
      <c r="AE12" s="41">
        <v>8.4295949700248576E-2</v>
      </c>
      <c r="AF12" s="41">
        <v>1.6074892716477573</v>
      </c>
      <c r="AG12" s="41">
        <v>1.9659225993924185</v>
      </c>
      <c r="AH12" s="41" t="s">
        <v>109</v>
      </c>
      <c r="AI12" s="41" t="s">
        <v>109</v>
      </c>
      <c r="AJ12" s="76">
        <v>9.1593548856452162E-4</v>
      </c>
      <c r="AK12" s="41">
        <v>9.0677384570140185E-2</v>
      </c>
      <c r="AL12" s="41">
        <v>9.9617134195341989E-2</v>
      </c>
      <c r="AM12" s="41">
        <v>0.23059875896526713</v>
      </c>
      <c r="AN12" s="41">
        <v>2.6432823155586663E-2</v>
      </c>
      <c r="AO12" s="41">
        <v>2.8810354345043046E-2</v>
      </c>
      <c r="AP12" s="41">
        <v>0.52093560496679181</v>
      </c>
      <c r="AQ12" s="41">
        <v>0.16172923940822864</v>
      </c>
      <c r="AR12" s="41">
        <v>6.2136659363783472E-2</v>
      </c>
      <c r="AS12" s="41">
        <v>2.3912057568740142E-2</v>
      </c>
      <c r="AT12" s="41">
        <v>4.2199829603415694E-2</v>
      </c>
      <c r="AU12" s="41">
        <v>2.4855364201188855E-2</v>
      </c>
      <c r="AV12" s="41">
        <v>7.6900325347530321E-3</v>
      </c>
      <c r="AW12" s="41">
        <v>1.3428963439795329E-2</v>
      </c>
      <c r="AX12" s="41">
        <v>5.0098964326812427E-2</v>
      </c>
      <c r="AY12" s="41">
        <v>0.15497424997956347</v>
      </c>
      <c r="AZ12" s="41">
        <v>2.5280959052601363E-2</v>
      </c>
      <c r="BA12" s="41">
        <v>8.4506795572369345E-3</v>
      </c>
      <c r="BB12" s="41">
        <v>2.6385879378837126E-2</v>
      </c>
      <c r="BC12" s="41">
        <v>0.16276703967446593</v>
      </c>
      <c r="BD12" s="41">
        <v>1.6357858473074693E-2</v>
      </c>
      <c r="BE12" s="41">
        <v>0.1357142857142857</v>
      </c>
      <c r="BF12" s="41">
        <v>1.7680081656459609E-2</v>
      </c>
      <c r="BG12" s="41">
        <v>6.090140659774374E-3</v>
      </c>
      <c r="BH12" s="41">
        <v>1.7418021685460215E-2</v>
      </c>
      <c r="BI12" s="41">
        <v>9.8604517187636624E-3</v>
      </c>
      <c r="BJ12" s="41">
        <v>4.0067403108032203E-2</v>
      </c>
      <c r="BK12" s="41" t="s">
        <v>109</v>
      </c>
    </row>
    <row r="13" spans="1:92" x14ac:dyDescent="0.2">
      <c r="A13" s="39" t="s">
        <v>113</v>
      </c>
      <c r="C13" s="41">
        <v>1.4854775566147001E-2</v>
      </c>
      <c r="D13" s="41">
        <v>13.435374149659864</v>
      </c>
      <c r="E13" s="41" t="s">
        <v>109</v>
      </c>
      <c r="F13" s="41">
        <v>2.0971883366190549E-3</v>
      </c>
      <c r="G13" s="41">
        <v>7.7623733401616851E-2</v>
      </c>
      <c r="H13" s="41">
        <v>2.1136567089950598E-2</v>
      </c>
      <c r="I13" s="41">
        <v>8.8528855227240928E-3</v>
      </c>
      <c r="J13" s="41">
        <v>3.0965372113594034E-3</v>
      </c>
      <c r="K13" s="41">
        <v>5.2310851663782002E-3</v>
      </c>
      <c r="L13" s="76">
        <v>3.3043597169792098E-4</v>
      </c>
      <c r="M13" s="41">
        <v>1.3049124063842501E-2</v>
      </c>
      <c r="N13" s="41">
        <v>1.0210712146600387E-2</v>
      </c>
      <c r="O13" s="41">
        <v>7.4991090049332992E-2</v>
      </c>
      <c r="P13" s="41">
        <v>5.5321077528821913E-2</v>
      </c>
      <c r="Q13" s="41">
        <v>2.320703653585927E-2</v>
      </c>
      <c r="R13" s="41" t="s">
        <v>109</v>
      </c>
      <c r="S13" s="41">
        <v>0.206023126773688</v>
      </c>
      <c r="T13" s="41">
        <v>0.17951629385715909</v>
      </c>
      <c r="U13" s="41">
        <v>0.10085722074696338</v>
      </c>
      <c r="V13" s="41">
        <v>8.0606601742689459E-4</v>
      </c>
      <c r="W13" s="41">
        <v>1.4810810089238634E-2</v>
      </c>
      <c r="X13" s="41">
        <v>3.0275356729656768</v>
      </c>
      <c r="Y13" s="41"/>
      <c r="Z13" s="41">
        <v>4.808137692471663E-3</v>
      </c>
      <c r="AA13" s="41">
        <v>1.3784579449617574E-2</v>
      </c>
      <c r="AB13" s="41" t="s">
        <v>109</v>
      </c>
      <c r="AC13" s="41" t="s">
        <v>109</v>
      </c>
      <c r="AD13" s="41">
        <v>4.0069863319726236E-2</v>
      </c>
      <c r="AE13" s="41">
        <v>0.19929042067916877</v>
      </c>
      <c r="AF13" s="41" t="s">
        <v>109</v>
      </c>
      <c r="AG13" s="41">
        <v>0.31224899598393574</v>
      </c>
      <c r="AH13" s="41" t="s">
        <v>109</v>
      </c>
      <c r="AI13" s="41" t="s">
        <v>109</v>
      </c>
      <c r="AJ13" s="76">
        <v>5.8545165059422808E-3</v>
      </c>
      <c r="AK13" s="41">
        <v>9.6279428646705689E-2</v>
      </c>
      <c r="AL13" s="41">
        <v>0.10434895239844109</v>
      </c>
      <c r="AM13" s="41">
        <v>0.19838164952549781</v>
      </c>
      <c r="AN13" s="41">
        <v>2.9136821549015653E-2</v>
      </c>
      <c r="AO13" s="41">
        <v>3.020391610611043E-2</v>
      </c>
      <c r="AP13" s="41">
        <v>0.46138559583361888</v>
      </c>
      <c r="AQ13" s="41">
        <v>0.17314636777188952</v>
      </c>
      <c r="AR13" s="41">
        <v>8.0856244293395552E-2</v>
      </c>
      <c r="AS13" s="41">
        <v>1.5454608316486949E-2</v>
      </c>
      <c r="AT13" s="41">
        <v>4.4658740728499353E-2</v>
      </c>
      <c r="AU13" s="41">
        <v>2.7758518927082983E-2</v>
      </c>
      <c r="AV13" s="41" t="s">
        <v>109</v>
      </c>
      <c r="AW13" s="41">
        <v>1.7882701282848319E-2</v>
      </c>
      <c r="AX13" s="41">
        <v>5.5578998131291822E-2</v>
      </c>
      <c r="AY13" s="41">
        <v>0.19668057158072247</v>
      </c>
      <c r="AZ13" s="41">
        <v>4.0065558552026759E-2</v>
      </c>
      <c r="BA13" s="41">
        <v>1.0121446018010053E-2</v>
      </c>
      <c r="BB13" s="41">
        <v>5.6030738389575674E-2</v>
      </c>
      <c r="BC13" s="41">
        <v>6.9004524886877833E-2</v>
      </c>
      <c r="BD13" s="41">
        <v>1.7459894236324047E-2</v>
      </c>
      <c r="BE13" s="41">
        <v>9.7924338801473054E-2</v>
      </c>
      <c r="BF13" s="41">
        <v>1.4739048950160415E-2</v>
      </c>
      <c r="BG13" s="41">
        <v>6.7538576856470828E-3</v>
      </c>
      <c r="BH13" s="41">
        <v>2.032286282306163E-2</v>
      </c>
      <c r="BI13" s="41">
        <v>9.0467170523050484E-3</v>
      </c>
      <c r="BJ13" s="41">
        <v>4.2031054792075674E-2</v>
      </c>
      <c r="BK13" s="41" t="s">
        <v>109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2"/>
  <sheetViews>
    <sheetView workbookViewId="0">
      <pane xSplit="2" ySplit="7" topLeftCell="W8" activePane="bottomRight" state="frozenSplit"/>
      <selection activeCell="A9" sqref="A9:A13"/>
      <selection pane="topRight" activeCell="A9" sqref="A9:A13"/>
      <selection pane="bottomLeft" activeCell="A9" sqref="A9:A13"/>
      <selection pane="bottomRight" activeCell="AC6" sqref="AC6"/>
    </sheetView>
  </sheetViews>
  <sheetFormatPr defaultColWidth="9.6640625" defaultRowHeight="12" x14ac:dyDescent="0.2"/>
  <cols>
    <col min="1" max="1" width="6.44140625" style="26" customWidth="1"/>
    <col min="2" max="2" width="13.88671875" style="25" customWidth="1"/>
    <col min="3" max="13" width="9.6640625" style="25"/>
    <col min="14" max="14" width="17" style="25" customWidth="1"/>
    <col min="15" max="15" width="12.5546875" style="25" customWidth="1"/>
    <col min="16" max="16" width="14.6640625" style="25" customWidth="1"/>
    <col min="17" max="18" width="9.6640625" style="25"/>
    <col min="19" max="20" width="13.44140625" style="25" customWidth="1"/>
    <col min="21" max="21" width="9.6640625" style="25"/>
    <col min="22" max="22" width="13.88671875" style="25" customWidth="1"/>
    <col min="23" max="23" width="10.6640625" style="25" customWidth="1"/>
    <col min="24" max="24" width="17.33203125" style="25" customWidth="1"/>
    <col min="25" max="25" width="12.6640625" style="25" customWidth="1"/>
    <col min="26" max="26" width="11.21875" style="25" customWidth="1"/>
    <col min="27" max="27" width="18.33203125" style="25" customWidth="1"/>
    <col min="28" max="28" width="12.88671875" style="25" customWidth="1"/>
    <col min="29" max="30" width="13.21875" style="25" customWidth="1"/>
    <col min="31" max="31" width="10.88671875" style="25" customWidth="1"/>
    <col min="32" max="32" width="11.109375" style="25" customWidth="1"/>
    <col min="33" max="33" width="15.21875" style="25" customWidth="1"/>
    <col min="34" max="34" width="9.6640625" style="25"/>
    <col min="35" max="35" width="11" style="25" customWidth="1"/>
    <col min="36" max="36" width="10.77734375" style="25" customWidth="1"/>
    <col min="37" max="37" width="11.44140625" style="25" customWidth="1"/>
    <col min="38" max="38" width="10.44140625" style="25" customWidth="1"/>
    <col min="39" max="40" width="9.6640625" style="25"/>
    <col min="41" max="41" width="11.6640625" style="25" customWidth="1"/>
    <col min="42" max="229" width="9.6640625" style="25"/>
    <col min="230" max="230" width="6.44140625" style="25" customWidth="1"/>
    <col min="231" max="231" width="13.88671875" style="25" customWidth="1"/>
    <col min="232" max="232" width="11.88671875" style="25" customWidth="1"/>
    <col min="233" max="235" width="9.6640625" style="25"/>
    <col min="236" max="236" width="15.44140625" style="25" customWidth="1"/>
    <col min="237" max="237" width="16.21875" style="25" customWidth="1"/>
    <col min="238" max="249" width="9.6640625" style="25"/>
    <col min="250" max="250" width="12" style="25" customWidth="1"/>
    <col min="251" max="251" width="12.77734375" style="25" customWidth="1"/>
    <col min="252" max="252" width="11.109375" style="25" customWidth="1"/>
    <col min="253" max="253" width="12" style="25" customWidth="1"/>
    <col min="254" max="254" width="9.6640625" style="25"/>
    <col min="255" max="255" width="15.33203125" style="25" customWidth="1"/>
    <col min="256" max="256" width="15.21875" style="25" customWidth="1"/>
    <col min="257" max="257" width="21.44140625" style="25" customWidth="1"/>
    <col min="258" max="273" width="9.6640625" style="25"/>
    <col min="274" max="275" width="13.44140625" style="25" customWidth="1"/>
    <col min="276" max="276" width="9.6640625" style="25"/>
    <col min="277" max="277" width="13.88671875" style="25" customWidth="1"/>
    <col min="278" max="278" width="10.6640625" style="25" customWidth="1"/>
    <col min="279" max="279" width="17.33203125" style="25" customWidth="1"/>
    <col min="280" max="281" width="12.6640625" style="25" customWidth="1"/>
    <col min="282" max="282" width="11.21875" style="25" customWidth="1"/>
    <col min="283" max="283" width="18.33203125" style="25" customWidth="1"/>
    <col min="284" max="284" width="12.88671875" style="25" customWidth="1"/>
    <col min="285" max="286" width="13.21875" style="25" customWidth="1"/>
    <col min="287" max="287" width="10.88671875" style="25" customWidth="1"/>
    <col min="288" max="288" width="11.109375" style="25" customWidth="1"/>
    <col min="289" max="289" width="15.21875" style="25" customWidth="1"/>
    <col min="290" max="290" width="9.6640625" style="25"/>
    <col min="291" max="291" width="11" style="25" customWidth="1"/>
    <col min="292" max="292" width="10.77734375" style="25" customWidth="1"/>
    <col min="293" max="293" width="11.44140625" style="25" customWidth="1"/>
    <col min="294" max="294" width="4" style="25" customWidth="1"/>
    <col min="295" max="485" width="9.6640625" style="25"/>
    <col min="486" max="486" width="6.44140625" style="25" customWidth="1"/>
    <col min="487" max="487" width="13.88671875" style="25" customWidth="1"/>
    <col min="488" max="488" width="11.88671875" style="25" customWidth="1"/>
    <col min="489" max="491" width="9.6640625" style="25"/>
    <col min="492" max="492" width="15.44140625" style="25" customWidth="1"/>
    <col min="493" max="493" width="16.21875" style="25" customWidth="1"/>
    <col min="494" max="505" width="9.6640625" style="25"/>
    <col min="506" max="506" width="12" style="25" customWidth="1"/>
    <col min="507" max="507" width="12.77734375" style="25" customWidth="1"/>
    <col min="508" max="508" width="11.109375" style="25" customWidth="1"/>
    <col min="509" max="509" width="12" style="25" customWidth="1"/>
    <col min="510" max="510" width="9.6640625" style="25"/>
    <col min="511" max="511" width="15.33203125" style="25" customWidth="1"/>
    <col min="512" max="512" width="15.21875" style="25" customWidth="1"/>
    <col min="513" max="513" width="21.44140625" style="25" customWidth="1"/>
    <col min="514" max="529" width="9.6640625" style="25"/>
    <col min="530" max="531" width="13.44140625" style="25" customWidth="1"/>
    <col min="532" max="532" width="9.6640625" style="25"/>
    <col min="533" max="533" width="13.88671875" style="25" customWidth="1"/>
    <col min="534" max="534" width="10.6640625" style="25" customWidth="1"/>
    <col min="535" max="535" width="17.33203125" style="25" customWidth="1"/>
    <col min="536" max="537" width="12.6640625" style="25" customWidth="1"/>
    <col min="538" max="538" width="11.21875" style="25" customWidth="1"/>
    <col min="539" max="539" width="18.33203125" style="25" customWidth="1"/>
    <col min="540" max="540" width="12.88671875" style="25" customWidth="1"/>
    <col min="541" max="542" width="13.21875" style="25" customWidth="1"/>
    <col min="543" max="543" width="10.88671875" style="25" customWidth="1"/>
    <col min="544" max="544" width="11.109375" style="25" customWidth="1"/>
    <col min="545" max="545" width="15.21875" style="25" customWidth="1"/>
    <col min="546" max="546" width="9.6640625" style="25"/>
    <col min="547" max="547" width="11" style="25" customWidth="1"/>
    <col min="548" max="548" width="10.77734375" style="25" customWidth="1"/>
    <col min="549" max="549" width="11.44140625" style="25" customWidth="1"/>
    <col min="550" max="550" width="4" style="25" customWidth="1"/>
    <col min="551" max="741" width="9.6640625" style="25"/>
    <col min="742" max="742" width="6.44140625" style="25" customWidth="1"/>
    <col min="743" max="743" width="13.88671875" style="25" customWidth="1"/>
    <col min="744" max="744" width="11.88671875" style="25" customWidth="1"/>
    <col min="745" max="747" width="9.6640625" style="25"/>
    <col min="748" max="748" width="15.44140625" style="25" customWidth="1"/>
    <col min="749" max="749" width="16.21875" style="25" customWidth="1"/>
    <col min="750" max="761" width="9.6640625" style="25"/>
    <col min="762" max="762" width="12" style="25" customWidth="1"/>
    <col min="763" max="763" width="12.77734375" style="25" customWidth="1"/>
    <col min="764" max="764" width="11.109375" style="25" customWidth="1"/>
    <col min="765" max="765" width="12" style="25" customWidth="1"/>
    <col min="766" max="766" width="9.6640625" style="25"/>
    <col min="767" max="767" width="15.33203125" style="25" customWidth="1"/>
    <col min="768" max="768" width="15.21875" style="25" customWidth="1"/>
    <col min="769" max="769" width="21.44140625" style="25" customWidth="1"/>
    <col min="770" max="785" width="9.6640625" style="25"/>
    <col min="786" max="787" width="13.44140625" style="25" customWidth="1"/>
    <col min="788" max="788" width="9.6640625" style="25"/>
    <col min="789" max="789" width="13.88671875" style="25" customWidth="1"/>
    <col min="790" max="790" width="10.6640625" style="25" customWidth="1"/>
    <col min="791" max="791" width="17.33203125" style="25" customWidth="1"/>
    <col min="792" max="793" width="12.6640625" style="25" customWidth="1"/>
    <col min="794" max="794" width="11.21875" style="25" customWidth="1"/>
    <col min="795" max="795" width="18.33203125" style="25" customWidth="1"/>
    <col min="796" max="796" width="12.88671875" style="25" customWidth="1"/>
    <col min="797" max="798" width="13.21875" style="25" customWidth="1"/>
    <col min="799" max="799" width="10.88671875" style="25" customWidth="1"/>
    <col min="800" max="800" width="11.109375" style="25" customWidth="1"/>
    <col min="801" max="801" width="15.21875" style="25" customWidth="1"/>
    <col min="802" max="802" width="9.6640625" style="25"/>
    <col min="803" max="803" width="11" style="25" customWidth="1"/>
    <col min="804" max="804" width="10.77734375" style="25" customWidth="1"/>
    <col min="805" max="805" width="11.44140625" style="25" customWidth="1"/>
    <col min="806" max="806" width="4" style="25" customWidth="1"/>
    <col min="807" max="997" width="9.6640625" style="25"/>
    <col min="998" max="998" width="6.44140625" style="25" customWidth="1"/>
    <col min="999" max="999" width="13.88671875" style="25" customWidth="1"/>
    <col min="1000" max="1000" width="11.88671875" style="25" customWidth="1"/>
    <col min="1001" max="1003" width="9.6640625" style="25"/>
    <col min="1004" max="1004" width="15.44140625" style="25" customWidth="1"/>
    <col min="1005" max="1005" width="16.21875" style="25" customWidth="1"/>
    <col min="1006" max="1017" width="9.6640625" style="25"/>
    <col min="1018" max="1018" width="12" style="25" customWidth="1"/>
    <col min="1019" max="1019" width="12.77734375" style="25" customWidth="1"/>
    <col min="1020" max="1020" width="11.109375" style="25" customWidth="1"/>
    <col min="1021" max="1021" width="12" style="25" customWidth="1"/>
    <col min="1022" max="1022" width="9.6640625" style="25"/>
    <col min="1023" max="1023" width="15.33203125" style="25" customWidth="1"/>
    <col min="1024" max="1024" width="15.21875" style="25" customWidth="1"/>
    <col min="1025" max="1025" width="21.44140625" style="25" customWidth="1"/>
    <col min="1026" max="1041" width="9.6640625" style="25"/>
    <col min="1042" max="1043" width="13.44140625" style="25" customWidth="1"/>
    <col min="1044" max="1044" width="9.6640625" style="25"/>
    <col min="1045" max="1045" width="13.88671875" style="25" customWidth="1"/>
    <col min="1046" max="1046" width="10.6640625" style="25" customWidth="1"/>
    <col min="1047" max="1047" width="17.33203125" style="25" customWidth="1"/>
    <col min="1048" max="1049" width="12.6640625" style="25" customWidth="1"/>
    <col min="1050" max="1050" width="11.21875" style="25" customWidth="1"/>
    <col min="1051" max="1051" width="18.33203125" style="25" customWidth="1"/>
    <col min="1052" max="1052" width="12.88671875" style="25" customWidth="1"/>
    <col min="1053" max="1054" width="13.21875" style="25" customWidth="1"/>
    <col min="1055" max="1055" width="10.88671875" style="25" customWidth="1"/>
    <col min="1056" max="1056" width="11.109375" style="25" customWidth="1"/>
    <col min="1057" max="1057" width="15.21875" style="25" customWidth="1"/>
    <col min="1058" max="1058" width="9.6640625" style="25"/>
    <col min="1059" max="1059" width="11" style="25" customWidth="1"/>
    <col min="1060" max="1060" width="10.77734375" style="25" customWidth="1"/>
    <col min="1061" max="1061" width="11.44140625" style="25" customWidth="1"/>
    <col min="1062" max="1062" width="4" style="25" customWidth="1"/>
    <col min="1063" max="1253" width="9.6640625" style="25"/>
    <col min="1254" max="1254" width="6.44140625" style="25" customWidth="1"/>
    <col min="1255" max="1255" width="13.88671875" style="25" customWidth="1"/>
    <col min="1256" max="1256" width="11.88671875" style="25" customWidth="1"/>
    <col min="1257" max="1259" width="9.6640625" style="25"/>
    <col min="1260" max="1260" width="15.44140625" style="25" customWidth="1"/>
    <col min="1261" max="1261" width="16.21875" style="25" customWidth="1"/>
    <col min="1262" max="1273" width="9.6640625" style="25"/>
    <col min="1274" max="1274" width="12" style="25" customWidth="1"/>
    <col min="1275" max="1275" width="12.77734375" style="25" customWidth="1"/>
    <col min="1276" max="1276" width="11.109375" style="25" customWidth="1"/>
    <col min="1277" max="1277" width="12" style="25" customWidth="1"/>
    <col min="1278" max="1278" width="9.6640625" style="25"/>
    <col min="1279" max="1279" width="15.33203125" style="25" customWidth="1"/>
    <col min="1280" max="1280" width="15.21875" style="25" customWidth="1"/>
    <col min="1281" max="1281" width="21.44140625" style="25" customWidth="1"/>
    <col min="1282" max="1297" width="9.6640625" style="25"/>
    <col min="1298" max="1299" width="13.44140625" style="25" customWidth="1"/>
    <col min="1300" max="1300" width="9.6640625" style="25"/>
    <col min="1301" max="1301" width="13.88671875" style="25" customWidth="1"/>
    <col min="1302" max="1302" width="10.6640625" style="25" customWidth="1"/>
    <col min="1303" max="1303" width="17.33203125" style="25" customWidth="1"/>
    <col min="1304" max="1305" width="12.6640625" style="25" customWidth="1"/>
    <col min="1306" max="1306" width="11.21875" style="25" customWidth="1"/>
    <col min="1307" max="1307" width="18.33203125" style="25" customWidth="1"/>
    <col min="1308" max="1308" width="12.88671875" style="25" customWidth="1"/>
    <col min="1309" max="1310" width="13.21875" style="25" customWidth="1"/>
    <col min="1311" max="1311" width="10.88671875" style="25" customWidth="1"/>
    <col min="1312" max="1312" width="11.109375" style="25" customWidth="1"/>
    <col min="1313" max="1313" width="15.21875" style="25" customWidth="1"/>
    <col min="1314" max="1314" width="9.6640625" style="25"/>
    <col min="1315" max="1315" width="11" style="25" customWidth="1"/>
    <col min="1316" max="1316" width="10.77734375" style="25" customWidth="1"/>
    <col min="1317" max="1317" width="11.44140625" style="25" customWidth="1"/>
    <col min="1318" max="1318" width="4" style="25" customWidth="1"/>
    <col min="1319" max="1509" width="9.6640625" style="25"/>
    <col min="1510" max="1510" width="6.44140625" style="25" customWidth="1"/>
    <col min="1511" max="1511" width="13.88671875" style="25" customWidth="1"/>
    <col min="1512" max="1512" width="11.88671875" style="25" customWidth="1"/>
    <col min="1513" max="1515" width="9.6640625" style="25"/>
    <col min="1516" max="1516" width="15.44140625" style="25" customWidth="1"/>
    <col min="1517" max="1517" width="16.21875" style="25" customWidth="1"/>
    <col min="1518" max="1529" width="9.6640625" style="25"/>
    <col min="1530" max="1530" width="12" style="25" customWidth="1"/>
    <col min="1531" max="1531" width="12.77734375" style="25" customWidth="1"/>
    <col min="1532" max="1532" width="11.109375" style="25" customWidth="1"/>
    <col min="1533" max="1533" width="12" style="25" customWidth="1"/>
    <col min="1534" max="1534" width="9.6640625" style="25"/>
    <col min="1535" max="1535" width="15.33203125" style="25" customWidth="1"/>
    <col min="1536" max="1536" width="15.21875" style="25" customWidth="1"/>
    <col min="1537" max="1537" width="21.44140625" style="25" customWidth="1"/>
    <col min="1538" max="1553" width="9.6640625" style="25"/>
    <col min="1554" max="1555" width="13.44140625" style="25" customWidth="1"/>
    <col min="1556" max="1556" width="9.6640625" style="25"/>
    <col min="1557" max="1557" width="13.88671875" style="25" customWidth="1"/>
    <col min="1558" max="1558" width="10.6640625" style="25" customWidth="1"/>
    <col min="1559" max="1559" width="17.33203125" style="25" customWidth="1"/>
    <col min="1560" max="1561" width="12.6640625" style="25" customWidth="1"/>
    <col min="1562" max="1562" width="11.21875" style="25" customWidth="1"/>
    <col min="1563" max="1563" width="18.33203125" style="25" customWidth="1"/>
    <col min="1564" max="1564" width="12.88671875" style="25" customWidth="1"/>
    <col min="1565" max="1566" width="13.21875" style="25" customWidth="1"/>
    <col min="1567" max="1567" width="10.88671875" style="25" customWidth="1"/>
    <col min="1568" max="1568" width="11.109375" style="25" customWidth="1"/>
    <col min="1569" max="1569" width="15.21875" style="25" customWidth="1"/>
    <col min="1570" max="1570" width="9.6640625" style="25"/>
    <col min="1571" max="1571" width="11" style="25" customWidth="1"/>
    <col min="1572" max="1572" width="10.77734375" style="25" customWidth="1"/>
    <col min="1573" max="1573" width="11.44140625" style="25" customWidth="1"/>
    <col min="1574" max="1574" width="4" style="25" customWidth="1"/>
    <col min="1575" max="1765" width="9.6640625" style="25"/>
    <col min="1766" max="1766" width="6.44140625" style="25" customWidth="1"/>
    <col min="1767" max="1767" width="13.88671875" style="25" customWidth="1"/>
    <col min="1768" max="1768" width="11.88671875" style="25" customWidth="1"/>
    <col min="1769" max="1771" width="9.6640625" style="25"/>
    <col min="1772" max="1772" width="15.44140625" style="25" customWidth="1"/>
    <col min="1773" max="1773" width="16.21875" style="25" customWidth="1"/>
    <col min="1774" max="1785" width="9.6640625" style="25"/>
    <col min="1786" max="1786" width="12" style="25" customWidth="1"/>
    <col min="1787" max="1787" width="12.77734375" style="25" customWidth="1"/>
    <col min="1788" max="1788" width="11.109375" style="25" customWidth="1"/>
    <col min="1789" max="1789" width="12" style="25" customWidth="1"/>
    <col min="1790" max="1790" width="9.6640625" style="25"/>
    <col min="1791" max="1791" width="15.33203125" style="25" customWidth="1"/>
    <col min="1792" max="1792" width="15.21875" style="25" customWidth="1"/>
    <col min="1793" max="1793" width="21.44140625" style="25" customWidth="1"/>
    <col min="1794" max="1809" width="9.6640625" style="25"/>
    <col min="1810" max="1811" width="13.44140625" style="25" customWidth="1"/>
    <col min="1812" max="1812" width="9.6640625" style="25"/>
    <col min="1813" max="1813" width="13.88671875" style="25" customWidth="1"/>
    <col min="1814" max="1814" width="10.6640625" style="25" customWidth="1"/>
    <col min="1815" max="1815" width="17.33203125" style="25" customWidth="1"/>
    <col min="1816" max="1817" width="12.6640625" style="25" customWidth="1"/>
    <col min="1818" max="1818" width="11.21875" style="25" customWidth="1"/>
    <col min="1819" max="1819" width="18.33203125" style="25" customWidth="1"/>
    <col min="1820" max="1820" width="12.88671875" style="25" customWidth="1"/>
    <col min="1821" max="1822" width="13.21875" style="25" customWidth="1"/>
    <col min="1823" max="1823" width="10.88671875" style="25" customWidth="1"/>
    <col min="1824" max="1824" width="11.109375" style="25" customWidth="1"/>
    <col min="1825" max="1825" width="15.21875" style="25" customWidth="1"/>
    <col min="1826" max="1826" width="9.6640625" style="25"/>
    <col min="1827" max="1827" width="11" style="25" customWidth="1"/>
    <col min="1828" max="1828" width="10.77734375" style="25" customWidth="1"/>
    <col min="1829" max="1829" width="11.44140625" style="25" customWidth="1"/>
    <col min="1830" max="1830" width="4" style="25" customWidth="1"/>
    <col min="1831" max="2021" width="9.6640625" style="25"/>
    <col min="2022" max="2022" width="6.44140625" style="25" customWidth="1"/>
    <col min="2023" max="2023" width="13.88671875" style="25" customWidth="1"/>
    <col min="2024" max="2024" width="11.88671875" style="25" customWidth="1"/>
    <col min="2025" max="2027" width="9.6640625" style="25"/>
    <col min="2028" max="2028" width="15.44140625" style="25" customWidth="1"/>
    <col min="2029" max="2029" width="16.21875" style="25" customWidth="1"/>
    <col min="2030" max="2041" width="9.6640625" style="25"/>
    <col min="2042" max="2042" width="12" style="25" customWidth="1"/>
    <col min="2043" max="2043" width="12.77734375" style="25" customWidth="1"/>
    <col min="2044" max="2044" width="11.109375" style="25" customWidth="1"/>
    <col min="2045" max="2045" width="12" style="25" customWidth="1"/>
    <col min="2046" max="2046" width="9.6640625" style="25"/>
    <col min="2047" max="2047" width="15.33203125" style="25" customWidth="1"/>
    <col min="2048" max="2048" width="15.21875" style="25" customWidth="1"/>
    <col min="2049" max="2049" width="21.44140625" style="25" customWidth="1"/>
    <col min="2050" max="2065" width="9.6640625" style="25"/>
    <col min="2066" max="2067" width="13.44140625" style="25" customWidth="1"/>
    <col min="2068" max="2068" width="9.6640625" style="25"/>
    <col min="2069" max="2069" width="13.88671875" style="25" customWidth="1"/>
    <col min="2070" max="2070" width="10.6640625" style="25" customWidth="1"/>
    <col min="2071" max="2071" width="17.33203125" style="25" customWidth="1"/>
    <col min="2072" max="2073" width="12.6640625" style="25" customWidth="1"/>
    <col min="2074" max="2074" width="11.21875" style="25" customWidth="1"/>
    <col min="2075" max="2075" width="18.33203125" style="25" customWidth="1"/>
    <col min="2076" max="2076" width="12.88671875" style="25" customWidth="1"/>
    <col min="2077" max="2078" width="13.21875" style="25" customWidth="1"/>
    <col min="2079" max="2079" width="10.88671875" style="25" customWidth="1"/>
    <col min="2080" max="2080" width="11.109375" style="25" customWidth="1"/>
    <col min="2081" max="2081" width="15.21875" style="25" customWidth="1"/>
    <col min="2082" max="2082" width="9.6640625" style="25"/>
    <col min="2083" max="2083" width="11" style="25" customWidth="1"/>
    <col min="2084" max="2084" width="10.77734375" style="25" customWidth="1"/>
    <col min="2085" max="2085" width="11.44140625" style="25" customWidth="1"/>
    <col min="2086" max="2086" width="4" style="25" customWidth="1"/>
    <col min="2087" max="2277" width="9.6640625" style="25"/>
    <col min="2278" max="2278" width="6.44140625" style="25" customWidth="1"/>
    <col min="2279" max="2279" width="13.88671875" style="25" customWidth="1"/>
    <col min="2280" max="2280" width="11.88671875" style="25" customWidth="1"/>
    <col min="2281" max="2283" width="9.6640625" style="25"/>
    <col min="2284" max="2284" width="15.44140625" style="25" customWidth="1"/>
    <col min="2285" max="2285" width="16.21875" style="25" customWidth="1"/>
    <col min="2286" max="2297" width="9.6640625" style="25"/>
    <col min="2298" max="2298" width="12" style="25" customWidth="1"/>
    <col min="2299" max="2299" width="12.77734375" style="25" customWidth="1"/>
    <col min="2300" max="2300" width="11.109375" style="25" customWidth="1"/>
    <col min="2301" max="2301" width="12" style="25" customWidth="1"/>
    <col min="2302" max="2302" width="9.6640625" style="25"/>
    <col min="2303" max="2303" width="15.33203125" style="25" customWidth="1"/>
    <col min="2304" max="2304" width="15.21875" style="25" customWidth="1"/>
    <col min="2305" max="2305" width="21.44140625" style="25" customWidth="1"/>
    <col min="2306" max="2321" width="9.6640625" style="25"/>
    <col min="2322" max="2323" width="13.44140625" style="25" customWidth="1"/>
    <col min="2324" max="2324" width="9.6640625" style="25"/>
    <col min="2325" max="2325" width="13.88671875" style="25" customWidth="1"/>
    <col min="2326" max="2326" width="10.6640625" style="25" customWidth="1"/>
    <col min="2327" max="2327" width="17.33203125" style="25" customWidth="1"/>
    <col min="2328" max="2329" width="12.6640625" style="25" customWidth="1"/>
    <col min="2330" max="2330" width="11.21875" style="25" customWidth="1"/>
    <col min="2331" max="2331" width="18.33203125" style="25" customWidth="1"/>
    <col min="2332" max="2332" width="12.88671875" style="25" customWidth="1"/>
    <col min="2333" max="2334" width="13.21875" style="25" customWidth="1"/>
    <col min="2335" max="2335" width="10.88671875" style="25" customWidth="1"/>
    <col min="2336" max="2336" width="11.109375" style="25" customWidth="1"/>
    <col min="2337" max="2337" width="15.21875" style="25" customWidth="1"/>
    <col min="2338" max="2338" width="9.6640625" style="25"/>
    <col min="2339" max="2339" width="11" style="25" customWidth="1"/>
    <col min="2340" max="2340" width="10.77734375" style="25" customWidth="1"/>
    <col min="2341" max="2341" width="11.44140625" style="25" customWidth="1"/>
    <col min="2342" max="2342" width="4" style="25" customWidth="1"/>
    <col min="2343" max="2533" width="9.6640625" style="25"/>
    <col min="2534" max="2534" width="6.44140625" style="25" customWidth="1"/>
    <col min="2535" max="2535" width="13.88671875" style="25" customWidth="1"/>
    <col min="2536" max="2536" width="11.88671875" style="25" customWidth="1"/>
    <col min="2537" max="2539" width="9.6640625" style="25"/>
    <col min="2540" max="2540" width="15.44140625" style="25" customWidth="1"/>
    <col min="2541" max="2541" width="16.21875" style="25" customWidth="1"/>
    <col min="2542" max="2553" width="9.6640625" style="25"/>
    <col min="2554" max="2554" width="12" style="25" customWidth="1"/>
    <col min="2555" max="2555" width="12.77734375" style="25" customWidth="1"/>
    <col min="2556" max="2556" width="11.109375" style="25" customWidth="1"/>
    <col min="2557" max="2557" width="12" style="25" customWidth="1"/>
    <col min="2558" max="2558" width="9.6640625" style="25"/>
    <col min="2559" max="2559" width="15.33203125" style="25" customWidth="1"/>
    <col min="2560" max="2560" width="15.21875" style="25" customWidth="1"/>
    <col min="2561" max="2561" width="21.44140625" style="25" customWidth="1"/>
    <col min="2562" max="2577" width="9.6640625" style="25"/>
    <col min="2578" max="2579" width="13.44140625" style="25" customWidth="1"/>
    <col min="2580" max="2580" width="9.6640625" style="25"/>
    <col min="2581" max="2581" width="13.88671875" style="25" customWidth="1"/>
    <col min="2582" max="2582" width="10.6640625" style="25" customWidth="1"/>
    <col min="2583" max="2583" width="17.33203125" style="25" customWidth="1"/>
    <col min="2584" max="2585" width="12.6640625" style="25" customWidth="1"/>
    <col min="2586" max="2586" width="11.21875" style="25" customWidth="1"/>
    <col min="2587" max="2587" width="18.33203125" style="25" customWidth="1"/>
    <col min="2588" max="2588" width="12.88671875" style="25" customWidth="1"/>
    <col min="2589" max="2590" width="13.21875" style="25" customWidth="1"/>
    <col min="2591" max="2591" width="10.88671875" style="25" customWidth="1"/>
    <col min="2592" max="2592" width="11.109375" style="25" customWidth="1"/>
    <col min="2593" max="2593" width="15.21875" style="25" customWidth="1"/>
    <col min="2594" max="2594" width="9.6640625" style="25"/>
    <col min="2595" max="2595" width="11" style="25" customWidth="1"/>
    <col min="2596" max="2596" width="10.77734375" style="25" customWidth="1"/>
    <col min="2597" max="2597" width="11.44140625" style="25" customWidth="1"/>
    <col min="2598" max="2598" width="4" style="25" customWidth="1"/>
    <col min="2599" max="2789" width="9.6640625" style="25"/>
    <col min="2790" max="2790" width="6.44140625" style="25" customWidth="1"/>
    <col min="2791" max="2791" width="13.88671875" style="25" customWidth="1"/>
    <col min="2792" max="2792" width="11.88671875" style="25" customWidth="1"/>
    <col min="2793" max="2795" width="9.6640625" style="25"/>
    <col min="2796" max="2796" width="15.44140625" style="25" customWidth="1"/>
    <col min="2797" max="2797" width="16.21875" style="25" customWidth="1"/>
    <col min="2798" max="2809" width="9.6640625" style="25"/>
    <col min="2810" max="2810" width="12" style="25" customWidth="1"/>
    <col min="2811" max="2811" width="12.77734375" style="25" customWidth="1"/>
    <col min="2812" max="2812" width="11.109375" style="25" customWidth="1"/>
    <col min="2813" max="2813" width="12" style="25" customWidth="1"/>
    <col min="2814" max="2814" width="9.6640625" style="25"/>
    <col min="2815" max="2815" width="15.33203125" style="25" customWidth="1"/>
    <col min="2816" max="2816" width="15.21875" style="25" customWidth="1"/>
    <col min="2817" max="2817" width="21.44140625" style="25" customWidth="1"/>
    <col min="2818" max="2833" width="9.6640625" style="25"/>
    <col min="2834" max="2835" width="13.44140625" style="25" customWidth="1"/>
    <col min="2836" max="2836" width="9.6640625" style="25"/>
    <col min="2837" max="2837" width="13.88671875" style="25" customWidth="1"/>
    <col min="2838" max="2838" width="10.6640625" style="25" customWidth="1"/>
    <col min="2839" max="2839" width="17.33203125" style="25" customWidth="1"/>
    <col min="2840" max="2841" width="12.6640625" style="25" customWidth="1"/>
    <col min="2842" max="2842" width="11.21875" style="25" customWidth="1"/>
    <col min="2843" max="2843" width="18.33203125" style="25" customWidth="1"/>
    <col min="2844" max="2844" width="12.88671875" style="25" customWidth="1"/>
    <col min="2845" max="2846" width="13.21875" style="25" customWidth="1"/>
    <col min="2847" max="2847" width="10.88671875" style="25" customWidth="1"/>
    <col min="2848" max="2848" width="11.109375" style="25" customWidth="1"/>
    <col min="2849" max="2849" width="15.21875" style="25" customWidth="1"/>
    <col min="2850" max="2850" width="9.6640625" style="25"/>
    <col min="2851" max="2851" width="11" style="25" customWidth="1"/>
    <col min="2852" max="2852" width="10.77734375" style="25" customWidth="1"/>
    <col min="2853" max="2853" width="11.44140625" style="25" customWidth="1"/>
    <col min="2854" max="2854" width="4" style="25" customWidth="1"/>
    <col min="2855" max="3045" width="9.6640625" style="25"/>
    <col min="3046" max="3046" width="6.44140625" style="25" customWidth="1"/>
    <col min="3047" max="3047" width="13.88671875" style="25" customWidth="1"/>
    <col min="3048" max="3048" width="11.88671875" style="25" customWidth="1"/>
    <col min="3049" max="3051" width="9.6640625" style="25"/>
    <col min="3052" max="3052" width="15.44140625" style="25" customWidth="1"/>
    <col min="3053" max="3053" width="16.21875" style="25" customWidth="1"/>
    <col min="3054" max="3065" width="9.6640625" style="25"/>
    <col min="3066" max="3066" width="12" style="25" customWidth="1"/>
    <col min="3067" max="3067" width="12.77734375" style="25" customWidth="1"/>
    <col min="3068" max="3068" width="11.109375" style="25" customWidth="1"/>
    <col min="3069" max="3069" width="12" style="25" customWidth="1"/>
    <col min="3070" max="3070" width="9.6640625" style="25"/>
    <col min="3071" max="3071" width="15.33203125" style="25" customWidth="1"/>
    <col min="3072" max="3072" width="15.21875" style="25" customWidth="1"/>
    <col min="3073" max="3073" width="21.44140625" style="25" customWidth="1"/>
    <col min="3074" max="3089" width="9.6640625" style="25"/>
    <col min="3090" max="3091" width="13.44140625" style="25" customWidth="1"/>
    <col min="3092" max="3092" width="9.6640625" style="25"/>
    <col min="3093" max="3093" width="13.88671875" style="25" customWidth="1"/>
    <col min="3094" max="3094" width="10.6640625" style="25" customWidth="1"/>
    <col min="3095" max="3095" width="17.33203125" style="25" customWidth="1"/>
    <col min="3096" max="3097" width="12.6640625" style="25" customWidth="1"/>
    <col min="3098" max="3098" width="11.21875" style="25" customWidth="1"/>
    <col min="3099" max="3099" width="18.33203125" style="25" customWidth="1"/>
    <col min="3100" max="3100" width="12.88671875" style="25" customWidth="1"/>
    <col min="3101" max="3102" width="13.21875" style="25" customWidth="1"/>
    <col min="3103" max="3103" width="10.88671875" style="25" customWidth="1"/>
    <col min="3104" max="3104" width="11.109375" style="25" customWidth="1"/>
    <col min="3105" max="3105" width="15.21875" style="25" customWidth="1"/>
    <col min="3106" max="3106" width="9.6640625" style="25"/>
    <col min="3107" max="3107" width="11" style="25" customWidth="1"/>
    <col min="3108" max="3108" width="10.77734375" style="25" customWidth="1"/>
    <col min="3109" max="3109" width="11.44140625" style="25" customWidth="1"/>
    <col min="3110" max="3110" width="4" style="25" customWidth="1"/>
    <col min="3111" max="3301" width="9.6640625" style="25"/>
    <col min="3302" max="3302" width="6.44140625" style="25" customWidth="1"/>
    <col min="3303" max="3303" width="13.88671875" style="25" customWidth="1"/>
    <col min="3304" max="3304" width="11.88671875" style="25" customWidth="1"/>
    <col min="3305" max="3307" width="9.6640625" style="25"/>
    <col min="3308" max="3308" width="15.44140625" style="25" customWidth="1"/>
    <col min="3309" max="3309" width="16.21875" style="25" customWidth="1"/>
    <col min="3310" max="3321" width="9.6640625" style="25"/>
    <col min="3322" max="3322" width="12" style="25" customWidth="1"/>
    <col min="3323" max="3323" width="12.77734375" style="25" customWidth="1"/>
    <col min="3324" max="3324" width="11.109375" style="25" customWidth="1"/>
    <col min="3325" max="3325" width="12" style="25" customWidth="1"/>
    <col min="3326" max="3326" width="9.6640625" style="25"/>
    <col min="3327" max="3327" width="15.33203125" style="25" customWidth="1"/>
    <col min="3328" max="3328" width="15.21875" style="25" customWidth="1"/>
    <col min="3329" max="3329" width="21.44140625" style="25" customWidth="1"/>
    <col min="3330" max="3345" width="9.6640625" style="25"/>
    <col min="3346" max="3347" width="13.44140625" style="25" customWidth="1"/>
    <col min="3348" max="3348" width="9.6640625" style="25"/>
    <col min="3349" max="3349" width="13.88671875" style="25" customWidth="1"/>
    <col min="3350" max="3350" width="10.6640625" style="25" customWidth="1"/>
    <col min="3351" max="3351" width="17.33203125" style="25" customWidth="1"/>
    <col min="3352" max="3353" width="12.6640625" style="25" customWidth="1"/>
    <col min="3354" max="3354" width="11.21875" style="25" customWidth="1"/>
    <col min="3355" max="3355" width="18.33203125" style="25" customWidth="1"/>
    <col min="3356" max="3356" width="12.88671875" style="25" customWidth="1"/>
    <col min="3357" max="3358" width="13.21875" style="25" customWidth="1"/>
    <col min="3359" max="3359" width="10.88671875" style="25" customWidth="1"/>
    <col min="3360" max="3360" width="11.109375" style="25" customWidth="1"/>
    <col min="3361" max="3361" width="15.21875" style="25" customWidth="1"/>
    <col min="3362" max="3362" width="9.6640625" style="25"/>
    <col min="3363" max="3363" width="11" style="25" customWidth="1"/>
    <col min="3364" max="3364" width="10.77734375" style="25" customWidth="1"/>
    <col min="3365" max="3365" width="11.44140625" style="25" customWidth="1"/>
    <col min="3366" max="3366" width="4" style="25" customWidth="1"/>
    <col min="3367" max="3557" width="9.6640625" style="25"/>
    <col min="3558" max="3558" width="6.44140625" style="25" customWidth="1"/>
    <col min="3559" max="3559" width="13.88671875" style="25" customWidth="1"/>
    <col min="3560" max="3560" width="11.88671875" style="25" customWidth="1"/>
    <col min="3561" max="3563" width="9.6640625" style="25"/>
    <col min="3564" max="3564" width="15.44140625" style="25" customWidth="1"/>
    <col min="3565" max="3565" width="16.21875" style="25" customWidth="1"/>
    <col min="3566" max="3577" width="9.6640625" style="25"/>
    <col min="3578" max="3578" width="12" style="25" customWidth="1"/>
    <col min="3579" max="3579" width="12.77734375" style="25" customWidth="1"/>
    <col min="3580" max="3580" width="11.109375" style="25" customWidth="1"/>
    <col min="3581" max="3581" width="12" style="25" customWidth="1"/>
    <col min="3582" max="3582" width="9.6640625" style="25"/>
    <col min="3583" max="3583" width="15.33203125" style="25" customWidth="1"/>
    <col min="3584" max="3584" width="15.21875" style="25" customWidth="1"/>
    <col min="3585" max="3585" width="21.44140625" style="25" customWidth="1"/>
    <col min="3586" max="3601" width="9.6640625" style="25"/>
    <col min="3602" max="3603" width="13.44140625" style="25" customWidth="1"/>
    <col min="3604" max="3604" width="9.6640625" style="25"/>
    <col min="3605" max="3605" width="13.88671875" style="25" customWidth="1"/>
    <col min="3606" max="3606" width="10.6640625" style="25" customWidth="1"/>
    <col min="3607" max="3607" width="17.33203125" style="25" customWidth="1"/>
    <col min="3608" max="3609" width="12.6640625" style="25" customWidth="1"/>
    <col min="3610" max="3610" width="11.21875" style="25" customWidth="1"/>
    <col min="3611" max="3611" width="18.33203125" style="25" customWidth="1"/>
    <col min="3612" max="3612" width="12.88671875" style="25" customWidth="1"/>
    <col min="3613" max="3614" width="13.21875" style="25" customWidth="1"/>
    <col min="3615" max="3615" width="10.88671875" style="25" customWidth="1"/>
    <col min="3616" max="3616" width="11.109375" style="25" customWidth="1"/>
    <col min="3617" max="3617" width="15.21875" style="25" customWidth="1"/>
    <col min="3618" max="3618" width="9.6640625" style="25"/>
    <col min="3619" max="3619" width="11" style="25" customWidth="1"/>
    <col min="3620" max="3620" width="10.77734375" style="25" customWidth="1"/>
    <col min="3621" max="3621" width="11.44140625" style="25" customWidth="1"/>
    <col min="3622" max="3622" width="4" style="25" customWidth="1"/>
    <col min="3623" max="3813" width="9.6640625" style="25"/>
    <col min="3814" max="3814" width="6.44140625" style="25" customWidth="1"/>
    <col min="3815" max="3815" width="13.88671875" style="25" customWidth="1"/>
    <col min="3816" max="3816" width="11.88671875" style="25" customWidth="1"/>
    <col min="3817" max="3819" width="9.6640625" style="25"/>
    <col min="3820" max="3820" width="15.44140625" style="25" customWidth="1"/>
    <col min="3821" max="3821" width="16.21875" style="25" customWidth="1"/>
    <col min="3822" max="3833" width="9.6640625" style="25"/>
    <col min="3834" max="3834" width="12" style="25" customWidth="1"/>
    <col min="3835" max="3835" width="12.77734375" style="25" customWidth="1"/>
    <col min="3836" max="3836" width="11.109375" style="25" customWidth="1"/>
    <col min="3837" max="3837" width="12" style="25" customWidth="1"/>
    <col min="3838" max="3838" width="9.6640625" style="25"/>
    <col min="3839" max="3839" width="15.33203125" style="25" customWidth="1"/>
    <col min="3840" max="3840" width="15.21875" style="25" customWidth="1"/>
    <col min="3841" max="3841" width="21.44140625" style="25" customWidth="1"/>
    <col min="3842" max="3857" width="9.6640625" style="25"/>
    <col min="3858" max="3859" width="13.44140625" style="25" customWidth="1"/>
    <col min="3860" max="3860" width="9.6640625" style="25"/>
    <col min="3861" max="3861" width="13.88671875" style="25" customWidth="1"/>
    <col min="3862" max="3862" width="10.6640625" style="25" customWidth="1"/>
    <col min="3863" max="3863" width="17.33203125" style="25" customWidth="1"/>
    <col min="3864" max="3865" width="12.6640625" style="25" customWidth="1"/>
    <col min="3866" max="3866" width="11.21875" style="25" customWidth="1"/>
    <col min="3867" max="3867" width="18.33203125" style="25" customWidth="1"/>
    <col min="3868" max="3868" width="12.88671875" style="25" customWidth="1"/>
    <col min="3869" max="3870" width="13.21875" style="25" customWidth="1"/>
    <col min="3871" max="3871" width="10.88671875" style="25" customWidth="1"/>
    <col min="3872" max="3872" width="11.109375" style="25" customWidth="1"/>
    <col min="3873" max="3873" width="15.21875" style="25" customWidth="1"/>
    <col min="3874" max="3874" width="9.6640625" style="25"/>
    <col min="3875" max="3875" width="11" style="25" customWidth="1"/>
    <col min="3876" max="3876" width="10.77734375" style="25" customWidth="1"/>
    <col min="3877" max="3877" width="11.44140625" style="25" customWidth="1"/>
    <col min="3878" max="3878" width="4" style="25" customWidth="1"/>
    <col min="3879" max="4069" width="9.6640625" style="25"/>
    <col min="4070" max="4070" width="6.44140625" style="25" customWidth="1"/>
    <col min="4071" max="4071" width="13.88671875" style="25" customWidth="1"/>
    <col min="4072" max="4072" width="11.88671875" style="25" customWidth="1"/>
    <col min="4073" max="4075" width="9.6640625" style="25"/>
    <col min="4076" max="4076" width="15.44140625" style="25" customWidth="1"/>
    <col min="4077" max="4077" width="16.21875" style="25" customWidth="1"/>
    <col min="4078" max="4089" width="9.6640625" style="25"/>
    <col min="4090" max="4090" width="12" style="25" customWidth="1"/>
    <col min="4091" max="4091" width="12.77734375" style="25" customWidth="1"/>
    <col min="4092" max="4092" width="11.109375" style="25" customWidth="1"/>
    <col min="4093" max="4093" width="12" style="25" customWidth="1"/>
    <col min="4094" max="4094" width="9.6640625" style="25"/>
    <col min="4095" max="4095" width="15.33203125" style="25" customWidth="1"/>
    <col min="4096" max="4096" width="15.21875" style="25" customWidth="1"/>
    <col min="4097" max="4097" width="21.44140625" style="25" customWidth="1"/>
    <col min="4098" max="4113" width="9.6640625" style="25"/>
    <col min="4114" max="4115" width="13.44140625" style="25" customWidth="1"/>
    <col min="4116" max="4116" width="9.6640625" style="25"/>
    <col min="4117" max="4117" width="13.88671875" style="25" customWidth="1"/>
    <col min="4118" max="4118" width="10.6640625" style="25" customWidth="1"/>
    <col min="4119" max="4119" width="17.33203125" style="25" customWidth="1"/>
    <col min="4120" max="4121" width="12.6640625" style="25" customWidth="1"/>
    <col min="4122" max="4122" width="11.21875" style="25" customWidth="1"/>
    <col min="4123" max="4123" width="18.33203125" style="25" customWidth="1"/>
    <col min="4124" max="4124" width="12.88671875" style="25" customWidth="1"/>
    <col min="4125" max="4126" width="13.21875" style="25" customWidth="1"/>
    <col min="4127" max="4127" width="10.88671875" style="25" customWidth="1"/>
    <col min="4128" max="4128" width="11.109375" style="25" customWidth="1"/>
    <col min="4129" max="4129" width="15.21875" style="25" customWidth="1"/>
    <col min="4130" max="4130" width="9.6640625" style="25"/>
    <col min="4131" max="4131" width="11" style="25" customWidth="1"/>
    <col min="4132" max="4132" width="10.77734375" style="25" customWidth="1"/>
    <col min="4133" max="4133" width="11.44140625" style="25" customWidth="1"/>
    <col min="4134" max="4134" width="4" style="25" customWidth="1"/>
    <col min="4135" max="4325" width="9.6640625" style="25"/>
    <col min="4326" max="4326" width="6.44140625" style="25" customWidth="1"/>
    <col min="4327" max="4327" width="13.88671875" style="25" customWidth="1"/>
    <col min="4328" max="4328" width="11.88671875" style="25" customWidth="1"/>
    <col min="4329" max="4331" width="9.6640625" style="25"/>
    <col min="4332" max="4332" width="15.44140625" style="25" customWidth="1"/>
    <col min="4333" max="4333" width="16.21875" style="25" customWidth="1"/>
    <col min="4334" max="4345" width="9.6640625" style="25"/>
    <col min="4346" max="4346" width="12" style="25" customWidth="1"/>
    <col min="4347" max="4347" width="12.77734375" style="25" customWidth="1"/>
    <col min="4348" max="4348" width="11.109375" style="25" customWidth="1"/>
    <col min="4349" max="4349" width="12" style="25" customWidth="1"/>
    <col min="4350" max="4350" width="9.6640625" style="25"/>
    <col min="4351" max="4351" width="15.33203125" style="25" customWidth="1"/>
    <col min="4352" max="4352" width="15.21875" style="25" customWidth="1"/>
    <col min="4353" max="4353" width="21.44140625" style="25" customWidth="1"/>
    <col min="4354" max="4369" width="9.6640625" style="25"/>
    <col min="4370" max="4371" width="13.44140625" style="25" customWidth="1"/>
    <col min="4372" max="4372" width="9.6640625" style="25"/>
    <col min="4373" max="4373" width="13.88671875" style="25" customWidth="1"/>
    <col min="4374" max="4374" width="10.6640625" style="25" customWidth="1"/>
    <col min="4375" max="4375" width="17.33203125" style="25" customWidth="1"/>
    <col min="4376" max="4377" width="12.6640625" style="25" customWidth="1"/>
    <col min="4378" max="4378" width="11.21875" style="25" customWidth="1"/>
    <col min="4379" max="4379" width="18.33203125" style="25" customWidth="1"/>
    <col min="4380" max="4380" width="12.88671875" style="25" customWidth="1"/>
    <col min="4381" max="4382" width="13.21875" style="25" customWidth="1"/>
    <col min="4383" max="4383" width="10.88671875" style="25" customWidth="1"/>
    <col min="4384" max="4384" width="11.109375" style="25" customWidth="1"/>
    <col min="4385" max="4385" width="15.21875" style="25" customWidth="1"/>
    <col min="4386" max="4386" width="9.6640625" style="25"/>
    <col min="4387" max="4387" width="11" style="25" customWidth="1"/>
    <col min="4388" max="4388" width="10.77734375" style="25" customWidth="1"/>
    <col min="4389" max="4389" width="11.44140625" style="25" customWidth="1"/>
    <col min="4390" max="4390" width="4" style="25" customWidth="1"/>
    <col min="4391" max="4581" width="9.6640625" style="25"/>
    <col min="4582" max="4582" width="6.44140625" style="25" customWidth="1"/>
    <col min="4583" max="4583" width="13.88671875" style="25" customWidth="1"/>
    <col min="4584" max="4584" width="11.88671875" style="25" customWidth="1"/>
    <col min="4585" max="4587" width="9.6640625" style="25"/>
    <col min="4588" max="4588" width="15.44140625" style="25" customWidth="1"/>
    <col min="4589" max="4589" width="16.21875" style="25" customWidth="1"/>
    <col min="4590" max="4601" width="9.6640625" style="25"/>
    <col min="4602" max="4602" width="12" style="25" customWidth="1"/>
    <col min="4603" max="4603" width="12.77734375" style="25" customWidth="1"/>
    <col min="4604" max="4604" width="11.109375" style="25" customWidth="1"/>
    <col min="4605" max="4605" width="12" style="25" customWidth="1"/>
    <col min="4606" max="4606" width="9.6640625" style="25"/>
    <col min="4607" max="4607" width="15.33203125" style="25" customWidth="1"/>
    <col min="4608" max="4608" width="15.21875" style="25" customWidth="1"/>
    <col min="4609" max="4609" width="21.44140625" style="25" customWidth="1"/>
    <col min="4610" max="4625" width="9.6640625" style="25"/>
    <col min="4626" max="4627" width="13.44140625" style="25" customWidth="1"/>
    <col min="4628" max="4628" width="9.6640625" style="25"/>
    <col min="4629" max="4629" width="13.88671875" style="25" customWidth="1"/>
    <col min="4630" max="4630" width="10.6640625" style="25" customWidth="1"/>
    <col min="4631" max="4631" width="17.33203125" style="25" customWidth="1"/>
    <col min="4632" max="4633" width="12.6640625" style="25" customWidth="1"/>
    <col min="4634" max="4634" width="11.21875" style="25" customWidth="1"/>
    <col min="4635" max="4635" width="18.33203125" style="25" customWidth="1"/>
    <col min="4636" max="4636" width="12.88671875" style="25" customWidth="1"/>
    <col min="4637" max="4638" width="13.21875" style="25" customWidth="1"/>
    <col min="4639" max="4639" width="10.88671875" style="25" customWidth="1"/>
    <col min="4640" max="4640" width="11.109375" style="25" customWidth="1"/>
    <col min="4641" max="4641" width="15.21875" style="25" customWidth="1"/>
    <col min="4642" max="4642" width="9.6640625" style="25"/>
    <col min="4643" max="4643" width="11" style="25" customWidth="1"/>
    <col min="4644" max="4644" width="10.77734375" style="25" customWidth="1"/>
    <col min="4645" max="4645" width="11.44140625" style="25" customWidth="1"/>
    <col min="4646" max="4646" width="4" style="25" customWidth="1"/>
    <col min="4647" max="4837" width="9.6640625" style="25"/>
    <col min="4838" max="4838" width="6.44140625" style="25" customWidth="1"/>
    <col min="4839" max="4839" width="13.88671875" style="25" customWidth="1"/>
    <col min="4840" max="4840" width="11.88671875" style="25" customWidth="1"/>
    <col min="4841" max="4843" width="9.6640625" style="25"/>
    <col min="4844" max="4844" width="15.44140625" style="25" customWidth="1"/>
    <col min="4845" max="4845" width="16.21875" style="25" customWidth="1"/>
    <col min="4846" max="4857" width="9.6640625" style="25"/>
    <col min="4858" max="4858" width="12" style="25" customWidth="1"/>
    <col min="4859" max="4859" width="12.77734375" style="25" customWidth="1"/>
    <col min="4860" max="4860" width="11.109375" style="25" customWidth="1"/>
    <col min="4861" max="4861" width="12" style="25" customWidth="1"/>
    <col min="4862" max="4862" width="9.6640625" style="25"/>
    <col min="4863" max="4863" width="15.33203125" style="25" customWidth="1"/>
    <col min="4864" max="4864" width="15.21875" style="25" customWidth="1"/>
    <col min="4865" max="4865" width="21.44140625" style="25" customWidth="1"/>
    <col min="4866" max="4881" width="9.6640625" style="25"/>
    <col min="4882" max="4883" width="13.44140625" style="25" customWidth="1"/>
    <col min="4884" max="4884" width="9.6640625" style="25"/>
    <col min="4885" max="4885" width="13.88671875" style="25" customWidth="1"/>
    <col min="4886" max="4886" width="10.6640625" style="25" customWidth="1"/>
    <col min="4887" max="4887" width="17.33203125" style="25" customWidth="1"/>
    <col min="4888" max="4889" width="12.6640625" style="25" customWidth="1"/>
    <col min="4890" max="4890" width="11.21875" style="25" customWidth="1"/>
    <col min="4891" max="4891" width="18.33203125" style="25" customWidth="1"/>
    <col min="4892" max="4892" width="12.88671875" style="25" customWidth="1"/>
    <col min="4893" max="4894" width="13.21875" style="25" customWidth="1"/>
    <col min="4895" max="4895" width="10.88671875" style="25" customWidth="1"/>
    <col min="4896" max="4896" width="11.109375" style="25" customWidth="1"/>
    <col min="4897" max="4897" width="15.21875" style="25" customWidth="1"/>
    <col min="4898" max="4898" width="9.6640625" style="25"/>
    <col min="4899" max="4899" width="11" style="25" customWidth="1"/>
    <col min="4900" max="4900" width="10.77734375" style="25" customWidth="1"/>
    <col min="4901" max="4901" width="11.44140625" style="25" customWidth="1"/>
    <col min="4902" max="4902" width="4" style="25" customWidth="1"/>
    <col min="4903" max="5093" width="9.6640625" style="25"/>
    <col min="5094" max="5094" width="6.44140625" style="25" customWidth="1"/>
    <col min="5095" max="5095" width="13.88671875" style="25" customWidth="1"/>
    <col min="5096" max="5096" width="11.88671875" style="25" customWidth="1"/>
    <col min="5097" max="5099" width="9.6640625" style="25"/>
    <col min="5100" max="5100" width="15.44140625" style="25" customWidth="1"/>
    <col min="5101" max="5101" width="16.21875" style="25" customWidth="1"/>
    <col min="5102" max="5113" width="9.6640625" style="25"/>
    <col min="5114" max="5114" width="12" style="25" customWidth="1"/>
    <col min="5115" max="5115" width="12.77734375" style="25" customWidth="1"/>
    <col min="5116" max="5116" width="11.109375" style="25" customWidth="1"/>
    <col min="5117" max="5117" width="12" style="25" customWidth="1"/>
    <col min="5118" max="5118" width="9.6640625" style="25"/>
    <col min="5119" max="5119" width="15.33203125" style="25" customWidth="1"/>
    <col min="5120" max="5120" width="15.21875" style="25" customWidth="1"/>
    <col min="5121" max="5121" width="21.44140625" style="25" customWidth="1"/>
    <col min="5122" max="5137" width="9.6640625" style="25"/>
    <col min="5138" max="5139" width="13.44140625" style="25" customWidth="1"/>
    <col min="5140" max="5140" width="9.6640625" style="25"/>
    <col min="5141" max="5141" width="13.88671875" style="25" customWidth="1"/>
    <col min="5142" max="5142" width="10.6640625" style="25" customWidth="1"/>
    <col min="5143" max="5143" width="17.33203125" style="25" customWidth="1"/>
    <col min="5144" max="5145" width="12.6640625" style="25" customWidth="1"/>
    <col min="5146" max="5146" width="11.21875" style="25" customWidth="1"/>
    <col min="5147" max="5147" width="18.33203125" style="25" customWidth="1"/>
    <col min="5148" max="5148" width="12.88671875" style="25" customWidth="1"/>
    <col min="5149" max="5150" width="13.21875" style="25" customWidth="1"/>
    <col min="5151" max="5151" width="10.88671875" style="25" customWidth="1"/>
    <col min="5152" max="5152" width="11.109375" style="25" customWidth="1"/>
    <col min="5153" max="5153" width="15.21875" style="25" customWidth="1"/>
    <col min="5154" max="5154" width="9.6640625" style="25"/>
    <col min="5155" max="5155" width="11" style="25" customWidth="1"/>
    <col min="5156" max="5156" width="10.77734375" style="25" customWidth="1"/>
    <col min="5157" max="5157" width="11.44140625" style="25" customWidth="1"/>
    <col min="5158" max="5158" width="4" style="25" customWidth="1"/>
    <col min="5159" max="5349" width="9.6640625" style="25"/>
    <col min="5350" max="5350" width="6.44140625" style="25" customWidth="1"/>
    <col min="5351" max="5351" width="13.88671875" style="25" customWidth="1"/>
    <col min="5352" max="5352" width="11.88671875" style="25" customWidth="1"/>
    <col min="5353" max="5355" width="9.6640625" style="25"/>
    <col min="5356" max="5356" width="15.44140625" style="25" customWidth="1"/>
    <col min="5357" max="5357" width="16.21875" style="25" customWidth="1"/>
    <col min="5358" max="5369" width="9.6640625" style="25"/>
    <col min="5370" max="5370" width="12" style="25" customWidth="1"/>
    <col min="5371" max="5371" width="12.77734375" style="25" customWidth="1"/>
    <col min="5372" max="5372" width="11.109375" style="25" customWidth="1"/>
    <col min="5373" max="5373" width="12" style="25" customWidth="1"/>
    <col min="5374" max="5374" width="9.6640625" style="25"/>
    <col min="5375" max="5375" width="15.33203125" style="25" customWidth="1"/>
    <col min="5376" max="5376" width="15.21875" style="25" customWidth="1"/>
    <col min="5377" max="5377" width="21.44140625" style="25" customWidth="1"/>
    <col min="5378" max="5393" width="9.6640625" style="25"/>
    <col min="5394" max="5395" width="13.44140625" style="25" customWidth="1"/>
    <col min="5396" max="5396" width="9.6640625" style="25"/>
    <col min="5397" max="5397" width="13.88671875" style="25" customWidth="1"/>
    <col min="5398" max="5398" width="10.6640625" style="25" customWidth="1"/>
    <col min="5399" max="5399" width="17.33203125" style="25" customWidth="1"/>
    <col min="5400" max="5401" width="12.6640625" style="25" customWidth="1"/>
    <col min="5402" max="5402" width="11.21875" style="25" customWidth="1"/>
    <col min="5403" max="5403" width="18.33203125" style="25" customWidth="1"/>
    <col min="5404" max="5404" width="12.88671875" style="25" customWidth="1"/>
    <col min="5405" max="5406" width="13.21875" style="25" customWidth="1"/>
    <col min="5407" max="5407" width="10.88671875" style="25" customWidth="1"/>
    <col min="5408" max="5408" width="11.109375" style="25" customWidth="1"/>
    <col min="5409" max="5409" width="15.21875" style="25" customWidth="1"/>
    <col min="5410" max="5410" width="9.6640625" style="25"/>
    <col min="5411" max="5411" width="11" style="25" customWidth="1"/>
    <col min="5412" max="5412" width="10.77734375" style="25" customWidth="1"/>
    <col min="5413" max="5413" width="11.44140625" style="25" customWidth="1"/>
    <col min="5414" max="5414" width="4" style="25" customWidth="1"/>
    <col min="5415" max="5605" width="9.6640625" style="25"/>
    <col min="5606" max="5606" width="6.44140625" style="25" customWidth="1"/>
    <col min="5607" max="5607" width="13.88671875" style="25" customWidth="1"/>
    <col min="5608" max="5608" width="11.88671875" style="25" customWidth="1"/>
    <col min="5609" max="5611" width="9.6640625" style="25"/>
    <col min="5612" max="5612" width="15.44140625" style="25" customWidth="1"/>
    <col min="5613" max="5613" width="16.21875" style="25" customWidth="1"/>
    <col min="5614" max="5625" width="9.6640625" style="25"/>
    <col min="5626" max="5626" width="12" style="25" customWidth="1"/>
    <col min="5627" max="5627" width="12.77734375" style="25" customWidth="1"/>
    <col min="5628" max="5628" width="11.109375" style="25" customWidth="1"/>
    <col min="5629" max="5629" width="12" style="25" customWidth="1"/>
    <col min="5630" max="5630" width="9.6640625" style="25"/>
    <col min="5631" max="5631" width="15.33203125" style="25" customWidth="1"/>
    <col min="5632" max="5632" width="15.21875" style="25" customWidth="1"/>
    <col min="5633" max="5633" width="21.44140625" style="25" customWidth="1"/>
    <col min="5634" max="5649" width="9.6640625" style="25"/>
    <col min="5650" max="5651" width="13.44140625" style="25" customWidth="1"/>
    <col min="5652" max="5652" width="9.6640625" style="25"/>
    <col min="5653" max="5653" width="13.88671875" style="25" customWidth="1"/>
    <col min="5654" max="5654" width="10.6640625" style="25" customWidth="1"/>
    <col min="5655" max="5655" width="17.33203125" style="25" customWidth="1"/>
    <col min="5656" max="5657" width="12.6640625" style="25" customWidth="1"/>
    <col min="5658" max="5658" width="11.21875" style="25" customWidth="1"/>
    <col min="5659" max="5659" width="18.33203125" style="25" customWidth="1"/>
    <col min="5660" max="5660" width="12.88671875" style="25" customWidth="1"/>
    <col min="5661" max="5662" width="13.21875" style="25" customWidth="1"/>
    <col min="5663" max="5663" width="10.88671875" style="25" customWidth="1"/>
    <col min="5664" max="5664" width="11.109375" style="25" customWidth="1"/>
    <col min="5665" max="5665" width="15.21875" style="25" customWidth="1"/>
    <col min="5666" max="5666" width="9.6640625" style="25"/>
    <col min="5667" max="5667" width="11" style="25" customWidth="1"/>
    <col min="5668" max="5668" width="10.77734375" style="25" customWidth="1"/>
    <col min="5669" max="5669" width="11.44140625" style="25" customWidth="1"/>
    <col min="5670" max="5670" width="4" style="25" customWidth="1"/>
    <col min="5671" max="5861" width="9.6640625" style="25"/>
    <col min="5862" max="5862" width="6.44140625" style="25" customWidth="1"/>
    <col min="5863" max="5863" width="13.88671875" style="25" customWidth="1"/>
    <col min="5864" max="5864" width="11.88671875" style="25" customWidth="1"/>
    <col min="5865" max="5867" width="9.6640625" style="25"/>
    <col min="5868" max="5868" width="15.44140625" style="25" customWidth="1"/>
    <col min="5869" max="5869" width="16.21875" style="25" customWidth="1"/>
    <col min="5870" max="5881" width="9.6640625" style="25"/>
    <col min="5882" max="5882" width="12" style="25" customWidth="1"/>
    <col min="5883" max="5883" width="12.77734375" style="25" customWidth="1"/>
    <col min="5884" max="5884" width="11.109375" style="25" customWidth="1"/>
    <col min="5885" max="5885" width="12" style="25" customWidth="1"/>
    <col min="5886" max="5886" width="9.6640625" style="25"/>
    <col min="5887" max="5887" width="15.33203125" style="25" customWidth="1"/>
    <col min="5888" max="5888" width="15.21875" style="25" customWidth="1"/>
    <col min="5889" max="5889" width="21.44140625" style="25" customWidth="1"/>
    <col min="5890" max="5905" width="9.6640625" style="25"/>
    <col min="5906" max="5907" width="13.44140625" style="25" customWidth="1"/>
    <col min="5908" max="5908" width="9.6640625" style="25"/>
    <col min="5909" max="5909" width="13.88671875" style="25" customWidth="1"/>
    <col min="5910" max="5910" width="10.6640625" style="25" customWidth="1"/>
    <col min="5911" max="5911" width="17.33203125" style="25" customWidth="1"/>
    <col min="5912" max="5913" width="12.6640625" style="25" customWidth="1"/>
    <col min="5914" max="5914" width="11.21875" style="25" customWidth="1"/>
    <col min="5915" max="5915" width="18.33203125" style="25" customWidth="1"/>
    <col min="5916" max="5916" width="12.88671875" style="25" customWidth="1"/>
    <col min="5917" max="5918" width="13.21875" style="25" customWidth="1"/>
    <col min="5919" max="5919" width="10.88671875" style="25" customWidth="1"/>
    <col min="5920" max="5920" width="11.109375" style="25" customWidth="1"/>
    <col min="5921" max="5921" width="15.21875" style="25" customWidth="1"/>
    <col min="5922" max="5922" width="9.6640625" style="25"/>
    <col min="5923" max="5923" width="11" style="25" customWidth="1"/>
    <col min="5924" max="5924" width="10.77734375" style="25" customWidth="1"/>
    <col min="5925" max="5925" width="11.44140625" style="25" customWidth="1"/>
    <col min="5926" max="5926" width="4" style="25" customWidth="1"/>
    <col min="5927" max="6117" width="9.6640625" style="25"/>
    <col min="6118" max="6118" width="6.44140625" style="25" customWidth="1"/>
    <col min="6119" max="6119" width="13.88671875" style="25" customWidth="1"/>
    <col min="6120" max="6120" width="11.88671875" style="25" customWidth="1"/>
    <col min="6121" max="6123" width="9.6640625" style="25"/>
    <col min="6124" max="6124" width="15.44140625" style="25" customWidth="1"/>
    <col min="6125" max="6125" width="16.21875" style="25" customWidth="1"/>
    <col min="6126" max="6137" width="9.6640625" style="25"/>
    <col min="6138" max="6138" width="12" style="25" customWidth="1"/>
    <col min="6139" max="6139" width="12.77734375" style="25" customWidth="1"/>
    <col min="6140" max="6140" width="11.109375" style="25" customWidth="1"/>
    <col min="6141" max="6141" width="12" style="25" customWidth="1"/>
    <col min="6142" max="6142" width="9.6640625" style="25"/>
    <col min="6143" max="6143" width="15.33203125" style="25" customWidth="1"/>
    <col min="6144" max="6144" width="15.21875" style="25" customWidth="1"/>
    <col min="6145" max="6145" width="21.44140625" style="25" customWidth="1"/>
    <col min="6146" max="6161" width="9.6640625" style="25"/>
    <col min="6162" max="6163" width="13.44140625" style="25" customWidth="1"/>
    <col min="6164" max="6164" width="9.6640625" style="25"/>
    <col min="6165" max="6165" width="13.88671875" style="25" customWidth="1"/>
    <col min="6166" max="6166" width="10.6640625" style="25" customWidth="1"/>
    <col min="6167" max="6167" width="17.33203125" style="25" customWidth="1"/>
    <col min="6168" max="6169" width="12.6640625" style="25" customWidth="1"/>
    <col min="6170" max="6170" width="11.21875" style="25" customWidth="1"/>
    <col min="6171" max="6171" width="18.33203125" style="25" customWidth="1"/>
    <col min="6172" max="6172" width="12.88671875" style="25" customWidth="1"/>
    <col min="6173" max="6174" width="13.21875" style="25" customWidth="1"/>
    <col min="6175" max="6175" width="10.88671875" style="25" customWidth="1"/>
    <col min="6176" max="6176" width="11.109375" style="25" customWidth="1"/>
    <col min="6177" max="6177" width="15.21875" style="25" customWidth="1"/>
    <col min="6178" max="6178" width="9.6640625" style="25"/>
    <col min="6179" max="6179" width="11" style="25" customWidth="1"/>
    <col min="6180" max="6180" width="10.77734375" style="25" customWidth="1"/>
    <col min="6181" max="6181" width="11.44140625" style="25" customWidth="1"/>
    <col min="6182" max="6182" width="4" style="25" customWidth="1"/>
    <col min="6183" max="6373" width="9.6640625" style="25"/>
    <col min="6374" max="6374" width="6.44140625" style="25" customWidth="1"/>
    <col min="6375" max="6375" width="13.88671875" style="25" customWidth="1"/>
    <col min="6376" max="6376" width="11.88671875" style="25" customWidth="1"/>
    <col min="6377" max="6379" width="9.6640625" style="25"/>
    <col min="6380" max="6380" width="15.44140625" style="25" customWidth="1"/>
    <col min="6381" max="6381" width="16.21875" style="25" customWidth="1"/>
    <col min="6382" max="6393" width="9.6640625" style="25"/>
    <col min="6394" max="6394" width="12" style="25" customWidth="1"/>
    <col min="6395" max="6395" width="12.77734375" style="25" customWidth="1"/>
    <col min="6396" max="6396" width="11.109375" style="25" customWidth="1"/>
    <col min="6397" max="6397" width="12" style="25" customWidth="1"/>
    <col min="6398" max="6398" width="9.6640625" style="25"/>
    <col min="6399" max="6399" width="15.33203125" style="25" customWidth="1"/>
    <col min="6400" max="6400" width="15.21875" style="25" customWidth="1"/>
    <col min="6401" max="6401" width="21.44140625" style="25" customWidth="1"/>
    <col min="6402" max="6417" width="9.6640625" style="25"/>
    <col min="6418" max="6419" width="13.44140625" style="25" customWidth="1"/>
    <col min="6420" max="6420" width="9.6640625" style="25"/>
    <col min="6421" max="6421" width="13.88671875" style="25" customWidth="1"/>
    <col min="6422" max="6422" width="10.6640625" style="25" customWidth="1"/>
    <col min="6423" max="6423" width="17.33203125" style="25" customWidth="1"/>
    <col min="6424" max="6425" width="12.6640625" style="25" customWidth="1"/>
    <col min="6426" max="6426" width="11.21875" style="25" customWidth="1"/>
    <col min="6427" max="6427" width="18.33203125" style="25" customWidth="1"/>
    <col min="6428" max="6428" width="12.88671875" style="25" customWidth="1"/>
    <col min="6429" max="6430" width="13.21875" style="25" customWidth="1"/>
    <col min="6431" max="6431" width="10.88671875" style="25" customWidth="1"/>
    <col min="6432" max="6432" width="11.109375" style="25" customWidth="1"/>
    <col min="6433" max="6433" width="15.21875" style="25" customWidth="1"/>
    <col min="6434" max="6434" width="9.6640625" style="25"/>
    <col min="6435" max="6435" width="11" style="25" customWidth="1"/>
    <col min="6436" max="6436" width="10.77734375" style="25" customWidth="1"/>
    <col min="6437" max="6437" width="11.44140625" style="25" customWidth="1"/>
    <col min="6438" max="6438" width="4" style="25" customWidth="1"/>
    <col min="6439" max="6629" width="9.6640625" style="25"/>
    <col min="6630" max="6630" width="6.44140625" style="25" customWidth="1"/>
    <col min="6631" max="6631" width="13.88671875" style="25" customWidth="1"/>
    <col min="6632" max="6632" width="11.88671875" style="25" customWidth="1"/>
    <col min="6633" max="6635" width="9.6640625" style="25"/>
    <col min="6636" max="6636" width="15.44140625" style="25" customWidth="1"/>
    <col min="6637" max="6637" width="16.21875" style="25" customWidth="1"/>
    <col min="6638" max="6649" width="9.6640625" style="25"/>
    <col min="6650" max="6650" width="12" style="25" customWidth="1"/>
    <col min="6651" max="6651" width="12.77734375" style="25" customWidth="1"/>
    <col min="6652" max="6652" width="11.109375" style="25" customWidth="1"/>
    <col min="6653" max="6653" width="12" style="25" customWidth="1"/>
    <col min="6654" max="6654" width="9.6640625" style="25"/>
    <col min="6655" max="6655" width="15.33203125" style="25" customWidth="1"/>
    <col min="6656" max="6656" width="15.21875" style="25" customWidth="1"/>
    <col min="6657" max="6657" width="21.44140625" style="25" customWidth="1"/>
    <col min="6658" max="6673" width="9.6640625" style="25"/>
    <col min="6674" max="6675" width="13.44140625" style="25" customWidth="1"/>
    <col min="6676" max="6676" width="9.6640625" style="25"/>
    <col min="6677" max="6677" width="13.88671875" style="25" customWidth="1"/>
    <col min="6678" max="6678" width="10.6640625" style="25" customWidth="1"/>
    <col min="6679" max="6679" width="17.33203125" style="25" customWidth="1"/>
    <col min="6680" max="6681" width="12.6640625" style="25" customWidth="1"/>
    <col min="6682" max="6682" width="11.21875" style="25" customWidth="1"/>
    <col min="6683" max="6683" width="18.33203125" style="25" customWidth="1"/>
    <col min="6684" max="6684" width="12.88671875" style="25" customWidth="1"/>
    <col min="6685" max="6686" width="13.21875" style="25" customWidth="1"/>
    <col min="6687" max="6687" width="10.88671875" style="25" customWidth="1"/>
    <col min="6688" max="6688" width="11.109375" style="25" customWidth="1"/>
    <col min="6689" max="6689" width="15.21875" style="25" customWidth="1"/>
    <col min="6690" max="6690" width="9.6640625" style="25"/>
    <col min="6691" max="6691" width="11" style="25" customWidth="1"/>
    <col min="6692" max="6692" width="10.77734375" style="25" customWidth="1"/>
    <col min="6693" max="6693" width="11.44140625" style="25" customWidth="1"/>
    <col min="6694" max="6694" width="4" style="25" customWidth="1"/>
    <col min="6695" max="6885" width="9.6640625" style="25"/>
    <col min="6886" max="6886" width="6.44140625" style="25" customWidth="1"/>
    <col min="6887" max="6887" width="13.88671875" style="25" customWidth="1"/>
    <col min="6888" max="6888" width="11.88671875" style="25" customWidth="1"/>
    <col min="6889" max="6891" width="9.6640625" style="25"/>
    <col min="6892" max="6892" width="15.44140625" style="25" customWidth="1"/>
    <col min="6893" max="6893" width="16.21875" style="25" customWidth="1"/>
    <col min="6894" max="6905" width="9.6640625" style="25"/>
    <col min="6906" max="6906" width="12" style="25" customWidth="1"/>
    <col min="6907" max="6907" width="12.77734375" style="25" customWidth="1"/>
    <col min="6908" max="6908" width="11.109375" style="25" customWidth="1"/>
    <col min="6909" max="6909" width="12" style="25" customWidth="1"/>
    <col min="6910" max="6910" width="9.6640625" style="25"/>
    <col min="6911" max="6911" width="15.33203125" style="25" customWidth="1"/>
    <col min="6912" max="6912" width="15.21875" style="25" customWidth="1"/>
    <col min="6913" max="6913" width="21.44140625" style="25" customWidth="1"/>
    <col min="6914" max="6929" width="9.6640625" style="25"/>
    <col min="6930" max="6931" width="13.44140625" style="25" customWidth="1"/>
    <col min="6932" max="6932" width="9.6640625" style="25"/>
    <col min="6933" max="6933" width="13.88671875" style="25" customWidth="1"/>
    <col min="6934" max="6934" width="10.6640625" style="25" customWidth="1"/>
    <col min="6935" max="6935" width="17.33203125" style="25" customWidth="1"/>
    <col min="6936" max="6937" width="12.6640625" style="25" customWidth="1"/>
    <col min="6938" max="6938" width="11.21875" style="25" customWidth="1"/>
    <col min="6939" max="6939" width="18.33203125" style="25" customWidth="1"/>
    <col min="6940" max="6940" width="12.88671875" style="25" customWidth="1"/>
    <col min="6941" max="6942" width="13.21875" style="25" customWidth="1"/>
    <col min="6943" max="6943" width="10.88671875" style="25" customWidth="1"/>
    <col min="6944" max="6944" width="11.109375" style="25" customWidth="1"/>
    <col min="6945" max="6945" width="15.21875" style="25" customWidth="1"/>
    <col min="6946" max="6946" width="9.6640625" style="25"/>
    <col min="6947" max="6947" width="11" style="25" customWidth="1"/>
    <col min="6948" max="6948" width="10.77734375" style="25" customWidth="1"/>
    <col min="6949" max="6949" width="11.44140625" style="25" customWidth="1"/>
    <col min="6950" max="6950" width="4" style="25" customWidth="1"/>
    <col min="6951" max="7141" width="9.6640625" style="25"/>
    <col min="7142" max="7142" width="6.44140625" style="25" customWidth="1"/>
    <col min="7143" max="7143" width="13.88671875" style="25" customWidth="1"/>
    <col min="7144" max="7144" width="11.88671875" style="25" customWidth="1"/>
    <col min="7145" max="7147" width="9.6640625" style="25"/>
    <col min="7148" max="7148" width="15.44140625" style="25" customWidth="1"/>
    <col min="7149" max="7149" width="16.21875" style="25" customWidth="1"/>
    <col min="7150" max="7161" width="9.6640625" style="25"/>
    <col min="7162" max="7162" width="12" style="25" customWidth="1"/>
    <col min="7163" max="7163" width="12.77734375" style="25" customWidth="1"/>
    <col min="7164" max="7164" width="11.109375" style="25" customWidth="1"/>
    <col min="7165" max="7165" width="12" style="25" customWidth="1"/>
    <col min="7166" max="7166" width="9.6640625" style="25"/>
    <col min="7167" max="7167" width="15.33203125" style="25" customWidth="1"/>
    <col min="7168" max="7168" width="15.21875" style="25" customWidth="1"/>
    <col min="7169" max="7169" width="21.44140625" style="25" customWidth="1"/>
    <col min="7170" max="7185" width="9.6640625" style="25"/>
    <col min="7186" max="7187" width="13.44140625" style="25" customWidth="1"/>
    <col min="7188" max="7188" width="9.6640625" style="25"/>
    <col min="7189" max="7189" width="13.88671875" style="25" customWidth="1"/>
    <col min="7190" max="7190" width="10.6640625" style="25" customWidth="1"/>
    <col min="7191" max="7191" width="17.33203125" style="25" customWidth="1"/>
    <col min="7192" max="7193" width="12.6640625" style="25" customWidth="1"/>
    <col min="7194" max="7194" width="11.21875" style="25" customWidth="1"/>
    <col min="7195" max="7195" width="18.33203125" style="25" customWidth="1"/>
    <col min="7196" max="7196" width="12.88671875" style="25" customWidth="1"/>
    <col min="7197" max="7198" width="13.21875" style="25" customWidth="1"/>
    <col min="7199" max="7199" width="10.88671875" style="25" customWidth="1"/>
    <col min="7200" max="7200" width="11.109375" style="25" customWidth="1"/>
    <col min="7201" max="7201" width="15.21875" style="25" customWidth="1"/>
    <col min="7202" max="7202" width="9.6640625" style="25"/>
    <col min="7203" max="7203" width="11" style="25" customWidth="1"/>
    <col min="7204" max="7204" width="10.77734375" style="25" customWidth="1"/>
    <col min="7205" max="7205" width="11.44140625" style="25" customWidth="1"/>
    <col min="7206" max="7206" width="4" style="25" customWidth="1"/>
    <col min="7207" max="7397" width="9.6640625" style="25"/>
    <col min="7398" max="7398" width="6.44140625" style="25" customWidth="1"/>
    <col min="7399" max="7399" width="13.88671875" style="25" customWidth="1"/>
    <col min="7400" max="7400" width="11.88671875" style="25" customWidth="1"/>
    <col min="7401" max="7403" width="9.6640625" style="25"/>
    <col min="7404" max="7404" width="15.44140625" style="25" customWidth="1"/>
    <col min="7405" max="7405" width="16.21875" style="25" customWidth="1"/>
    <col min="7406" max="7417" width="9.6640625" style="25"/>
    <col min="7418" max="7418" width="12" style="25" customWidth="1"/>
    <col min="7419" max="7419" width="12.77734375" style="25" customWidth="1"/>
    <col min="7420" max="7420" width="11.109375" style="25" customWidth="1"/>
    <col min="7421" max="7421" width="12" style="25" customWidth="1"/>
    <col min="7422" max="7422" width="9.6640625" style="25"/>
    <col min="7423" max="7423" width="15.33203125" style="25" customWidth="1"/>
    <col min="7424" max="7424" width="15.21875" style="25" customWidth="1"/>
    <col min="7425" max="7425" width="21.44140625" style="25" customWidth="1"/>
    <col min="7426" max="7441" width="9.6640625" style="25"/>
    <col min="7442" max="7443" width="13.44140625" style="25" customWidth="1"/>
    <col min="7444" max="7444" width="9.6640625" style="25"/>
    <col min="7445" max="7445" width="13.88671875" style="25" customWidth="1"/>
    <col min="7446" max="7446" width="10.6640625" style="25" customWidth="1"/>
    <col min="7447" max="7447" width="17.33203125" style="25" customWidth="1"/>
    <col min="7448" max="7449" width="12.6640625" style="25" customWidth="1"/>
    <col min="7450" max="7450" width="11.21875" style="25" customWidth="1"/>
    <col min="7451" max="7451" width="18.33203125" style="25" customWidth="1"/>
    <col min="7452" max="7452" width="12.88671875" style="25" customWidth="1"/>
    <col min="7453" max="7454" width="13.21875" style="25" customWidth="1"/>
    <col min="7455" max="7455" width="10.88671875" style="25" customWidth="1"/>
    <col min="7456" max="7456" width="11.109375" style="25" customWidth="1"/>
    <col min="7457" max="7457" width="15.21875" style="25" customWidth="1"/>
    <col min="7458" max="7458" width="9.6640625" style="25"/>
    <col min="7459" max="7459" width="11" style="25" customWidth="1"/>
    <col min="7460" max="7460" width="10.77734375" style="25" customWidth="1"/>
    <col min="7461" max="7461" width="11.44140625" style="25" customWidth="1"/>
    <col min="7462" max="7462" width="4" style="25" customWidth="1"/>
    <col min="7463" max="7653" width="9.6640625" style="25"/>
    <col min="7654" max="7654" width="6.44140625" style="25" customWidth="1"/>
    <col min="7655" max="7655" width="13.88671875" style="25" customWidth="1"/>
    <col min="7656" max="7656" width="11.88671875" style="25" customWidth="1"/>
    <col min="7657" max="7659" width="9.6640625" style="25"/>
    <col min="7660" max="7660" width="15.44140625" style="25" customWidth="1"/>
    <col min="7661" max="7661" width="16.21875" style="25" customWidth="1"/>
    <col min="7662" max="7673" width="9.6640625" style="25"/>
    <col min="7674" max="7674" width="12" style="25" customWidth="1"/>
    <col min="7675" max="7675" width="12.77734375" style="25" customWidth="1"/>
    <col min="7676" max="7676" width="11.109375" style="25" customWidth="1"/>
    <col min="7677" max="7677" width="12" style="25" customWidth="1"/>
    <col min="7678" max="7678" width="9.6640625" style="25"/>
    <col min="7679" max="7679" width="15.33203125" style="25" customWidth="1"/>
    <col min="7680" max="7680" width="15.21875" style="25" customWidth="1"/>
    <col min="7681" max="7681" width="21.44140625" style="25" customWidth="1"/>
    <col min="7682" max="7697" width="9.6640625" style="25"/>
    <col min="7698" max="7699" width="13.44140625" style="25" customWidth="1"/>
    <col min="7700" max="7700" width="9.6640625" style="25"/>
    <col min="7701" max="7701" width="13.88671875" style="25" customWidth="1"/>
    <col min="7702" max="7702" width="10.6640625" style="25" customWidth="1"/>
    <col min="7703" max="7703" width="17.33203125" style="25" customWidth="1"/>
    <col min="7704" max="7705" width="12.6640625" style="25" customWidth="1"/>
    <col min="7706" max="7706" width="11.21875" style="25" customWidth="1"/>
    <col min="7707" max="7707" width="18.33203125" style="25" customWidth="1"/>
    <col min="7708" max="7708" width="12.88671875" style="25" customWidth="1"/>
    <col min="7709" max="7710" width="13.21875" style="25" customWidth="1"/>
    <col min="7711" max="7711" width="10.88671875" style="25" customWidth="1"/>
    <col min="7712" max="7712" width="11.109375" style="25" customWidth="1"/>
    <col min="7713" max="7713" width="15.21875" style="25" customWidth="1"/>
    <col min="7714" max="7714" width="9.6640625" style="25"/>
    <col min="7715" max="7715" width="11" style="25" customWidth="1"/>
    <col min="7716" max="7716" width="10.77734375" style="25" customWidth="1"/>
    <col min="7717" max="7717" width="11.44140625" style="25" customWidth="1"/>
    <col min="7718" max="7718" width="4" style="25" customWidth="1"/>
    <col min="7719" max="7909" width="9.6640625" style="25"/>
    <col min="7910" max="7910" width="6.44140625" style="25" customWidth="1"/>
    <col min="7911" max="7911" width="13.88671875" style="25" customWidth="1"/>
    <col min="7912" max="7912" width="11.88671875" style="25" customWidth="1"/>
    <col min="7913" max="7915" width="9.6640625" style="25"/>
    <col min="7916" max="7916" width="15.44140625" style="25" customWidth="1"/>
    <col min="7917" max="7917" width="16.21875" style="25" customWidth="1"/>
    <col min="7918" max="7929" width="9.6640625" style="25"/>
    <col min="7930" max="7930" width="12" style="25" customWidth="1"/>
    <col min="7931" max="7931" width="12.77734375" style="25" customWidth="1"/>
    <col min="7932" max="7932" width="11.109375" style="25" customWidth="1"/>
    <col min="7933" max="7933" width="12" style="25" customWidth="1"/>
    <col min="7934" max="7934" width="9.6640625" style="25"/>
    <col min="7935" max="7935" width="15.33203125" style="25" customWidth="1"/>
    <col min="7936" max="7936" width="15.21875" style="25" customWidth="1"/>
    <col min="7937" max="7937" width="21.44140625" style="25" customWidth="1"/>
    <col min="7938" max="7953" width="9.6640625" style="25"/>
    <col min="7954" max="7955" width="13.44140625" style="25" customWidth="1"/>
    <col min="7956" max="7956" width="9.6640625" style="25"/>
    <col min="7957" max="7957" width="13.88671875" style="25" customWidth="1"/>
    <col min="7958" max="7958" width="10.6640625" style="25" customWidth="1"/>
    <col min="7959" max="7959" width="17.33203125" style="25" customWidth="1"/>
    <col min="7960" max="7961" width="12.6640625" style="25" customWidth="1"/>
    <col min="7962" max="7962" width="11.21875" style="25" customWidth="1"/>
    <col min="7963" max="7963" width="18.33203125" style="25" customWidth="1"/>
    <col min="7964" max="7964" width="12.88671875" style="25" customWidth="1"/>
    <col min="7965" max="7966" width="13.21875" style="25" customWidth="1"/>
    <col min="7967" max="7967" width="10.88671875" style="25" customWidth="1"/>
    <col min="7968" max="7968" width="11.109375" style="25" customWidth="1"/>
    <col min="7969" max="7969" width="15.21875" style="25" customWidth="1"/>
    <col min="7970" max="7970" width="9.6640625" style="25"/>
    <col min="7971" max="7971" width="11" style="25" customWidth="1"/>
    <col min="7972" max="7972" width="10.77734375" style="25" customWidth="1"/>
    <col min="7973" max="7973" width="11.44140625" style="25" customWidth="1"/>
    <col min="7974" max="7974" width="4" style="25" customWidth="1"/>
    <col min="7975" max="8165" width="9.6640625" style="25"/>
    <col min="8166" max="8166" width="6.44140625" style="25" customWidth="1"/>
    <col min="8167" max="8167" width="13.88671875" style="25" customWidth="1"/>
    <col min="8168" max="8168" width="11.88671875" style="25" customWidth="1"/>
    <col min="8169" max="8171" width="9.6640625" style="25"/>
    <col min="8172" max="8172" width="15.44140625" style="25" customWidth="1"/>
    <col min="8173" max="8173" width="16.21875" style="25" customWidth="1"/>
    <col min="8174" max="8185" width="9.6640625" style="25"/>
    <col min="8186" max="8186" width="12" style="25" customWidth="1"/>
    <col min="8187" max="8187" width="12.77734375" style="25" customWidth="1"/>
    <col min="8188" max="8188" width="11.109375" style="25" customWidth="1"/>
    <col min="8189" max="8189" width="12" style="25" customWidth="1"/>
    <col min="8190" max="8190" width="9.6640625" style="25"/>
    <col min="8191" max="8191" width="15.33203125" style="25" customWidth="1"/>
    <col min="8192" max="8192" width="15.21875" style="25" customWidth="1"/>
    <col min="8193" max="8193" width="21.44140625" style="25" customWidth="1"/>
    <col min="8194" max="8209" width="9.6640625" style="25"/>
    <col min="8210" max="8211" width="13.44140625" style="25" customWidth="1"/>
    <col min="8212" max="8212" width="9.6640625" style="25"/>
    <col min="8213" max="8213" width="13.88671875" style="25" customWidth="1"/>
    <col min="8214" max="8214" width="10.6640625" style="25" customWidth="1"/>
    <col min="8215" max="8215" width="17.33203125" style="25" customWidth="1"/>
    <col min="8216" max="8217" width="12.6640625" style="25" customWidth="1"/>
    <col min="8218" max="8218" width="11.21875" style="25" customWidth="1"/>
    <col min="8219" max="8219" width="18.33203125" style="25" customWidth="1"/>
    <col min="8220" max="8220" width="12.88671875" style="25" customWidth="1"/>
    <col min="8221" max="8222" width="13.21875" style="25" customWidth="1"/>
    <col min="8223" max="8223" width="10.88671875" style="25" customWidth="1"/>
    <col min="8224" max="8224" width="11.109375" style="25" customWidth="1"/>
    <col min="8225" max="8225" width="15.21875" style="25" customWidth="1"/>
    <col min="8226" max="8226" width="9.6640625" style="25"/>
    <col min="8227" max="8227" width="11" style="25" customWidth="1"/>
    <col min="8228" max="8228" width="10.77734375" style="25" customWidth="1"/>
    <col min="8229" max="8229" width="11.44140625" style="25" customWidth="1"/>
    <col min="8230" max="8230" width="4" style="25" customWidth="1"/>
    <col min="8231" max="8421" width="9.6640625" style="25"/>
    <col min="8422" max="8422" width="6.44140625" style="25" customWidth="1"/>
    <col min="8423" max="8423" width="13.88671875" style="25" customWidth="1"/>
    <col min="8424" max="8424" width="11.88671875" style="25" customWidth="1"/>
    <col min="8425" max="8427" width="9.6640625" style="25"/>
    <col min="8428" max="8428" width="15.44140625" style="25" customWidth="1"/>
    <col min="8429" max="8429" width="16.21875" style="25" customWidth="1"/>
    <col min="8430" max="8441" width="9.6640625" style="25"/>
    <col min="8442" max="8442" width="12" style="25" customWidth="1"/>
    <col min="8443" max="8443" width="12.77734375" style="25" customWidth="1"/>
    <col min="8444" max="8444" width="11.109375" style="25" customWidth="1"/>
    <col min="8445" max="8445" width="12" style="25" customWidth="1"/>
    <col min="8446" max="8446" width="9.6640625" style="25"/>
    <col min="8447" max="8447" width="15.33203125" style="25" customWidth="1"/>
    <col min="8448" max="8448" width="15.21875" style="25" customWidth="1"/>
    <col min="8449" max="8449" width="21.44140625" style="25" customWidth="1"/>
    <col min="8450" max="8465" width="9.6640625" style="25"/>
    <col min="8466" max="8467" width="13.44140625" style="25" customWidth="1"/>
    <col min="8468" max="8468" width="9.6640625" style="25"/>
    <col min="8469" max="8469" width="13.88671875" style="25" customWidth="1"/>
    <col min="8470" max="8470" width="10.6640625" style="25" customWidth="1"/>
    <col min="8471" max="8471" width="17.33203125" style="25" customWidth="1"/>
    <col min="8472" max="8473" width="12.6640625" style="25" customWidth="1"/>
    <col min="8474" max="8474" width="11.21875" style="25" customWidth="1"/>
    <col min="8475" max="8475" width="18.33203125" style="25" customWidth="1"/>
    <col min="8476" max="8476" width="12.88671875" style="25" customWidth="1"/>
    <col min="8477" max="8478" width="13.21875" style="25" customWidth="1"/>
    <col min="8479" max="8479" width="10.88671875" style="25" customWidth="1"/>
    <col min="8480" max="8480" width="11.109375" style="25" customWidth="1"/>
    <col min="8481" max="8481" width="15.21875" style="25" customWidth="1"/>
    <col min="8482" max="8482" width="9.6640625" style="25"/>
    <col min="8483" max="8483" width="11" style="25" customWidth="1"/>
    <col min="8484" max="8484" width="10.77734375" style="25" customWidth="1"/>
    <col min="8485" max="8485" width="11.44140625" style="25" customWidth="1"/>
    <col min="8486" max="8486" width="4" style="25" customWidth="1"/>
    <col min="8487" max="8677" width="9.6640625" style="25"/>
    <col min="8678" max="8678" width="6.44140625" style="25" customWidth="1"/>
    <col min="8679" max="8679" width="13.88671875" style="25" customWidth="1"/>
    <col min="8680" max="8680" width="11.88671875" style="25" customWidth="1"/>
    <col min="8681" max="8683" width="9.6640625" style="25"/>
    <col min="8684" max="8684" width="15.44140625" style="25" customWidth="1"/>
    <col min="8685" max="8685" width="16.21875" style="25" customWidth="1"/>
    <col min="8686" max="8697" width="9.6640625" style="25"/>
    <col min="8698" max="8698" width="12" style="25" customWidth="1"/>
    <col min="8699" max="8699" width="12.77734375" style="25" customWidth="1"/>
    <col min="8700" max="8700" width="11.109375" style="25" customWidth="1"/>
    <col min="8701" max="8701" width="12" style="25" customWidth="1"/>
    <col min="8702" max="8702" width="9.6640625" style="25"/>
    <col min="8703" max="8703" width="15.33203125" style="25" customWidth="1"/>
    <col min="8704" max="8704" width="15.21875" style="25" customWidth="1"/>
    <col min="8705" max="8705" width="21.44140625" style="25" customWidth="1"/>
    <col min="8706" max="8721" width="9.6640625" style="25"/>
    <col min="8722" max="8723" width="13.44140625" style="25" customWidth="1"/>
    <col min="8724" max="8724" width="9.6640625" style="25"/>
    <col min="8725" max="8725" width="13.88671875" style="25" customWidth="1"/>
    <col min="8726" max="8726" width="10.6640625" style="25" customWidth="1"/>
    <col min="8727" max="8727" width="17.33203125" style="25" customWidth="1"/>
    <col min="8728" max="8729" width="12.6640625" style="25" customWidth="1"/>
    <col min="8730" max="8730" width="11.21875" style="25" customWidth="1"/>
    <col min="8731" max="8731" width="18.33203125" style="25" customWidth="1"/>
    <col min="8732" max="8732" width="12.88671875" style="25" customWidth="1"/>
    <col min="8733" max="8734" width="13.21875" style="25" customWidth="1"/>
    <col min="8735" max="8735" width="10.88671875" style="25" customWidth="1"/>
    <col min="8736" max="8736" width="11.109375" style="25" customWidth="1"/>
    <col min="8737" max="8737" width="15.21875" style="25" customWidth="1"/>
    <col min="8738" max="8738" width="9.6640625" style="25"/>
    <col min="8739" max="8739" width="11" style="25" customWidth="1"/>
    <col min="8740" max="8740" width="10.77734375" style="25" customWidth="1"/>
    <col min="8741" max="8741" width="11.44140625" style="25" customWidth="1"/>
    <col min="8742" max="8742" width="4" style="25" customWidth="1"/>
    <col min="8743" max="8933" width="9.6640625" style="25"/>
    <col min="8934" max="8934" width="6.44140625" style="25" customWidth="1"/>
    <col min="8935" max="8935" width="13.88671875" style="25" customWidth="1"/>
    <col min="8936" max="8936" width="11.88671875" style="25" customWidth="1"/>
    <col min="8937" max="8939" width="9.6640625" style="25"/>
    <col min="8940" max="8940" width="15.44140625" style="25" customWidth="1"/>
    <col min="8941" max="8941" width="16.21875" style="25" customWidth="1"/>
    <col min="8942" max="8953" width="9.6640625" style="25"/>
    <col min="8954" max="8954" width="12" style="25" customWidth="1"/>
    <col min="8955" max="8955" width="12.77734375" style="25" customWidth="1"/>
    <col min="8956" max="8956" width="11.109375" style="25" customWidth="1"/>
    <col min="8957" max="8957" width="12" style="25" customWidth="1"/>
    <col min="8958" max="8958" width="9.6640625" style="25"/>
    <col min="8959" max="8959" width="15.33203125" style="25" customWidth="1"/>
    <col min="8960" max="8960" width="15.21875" style="25" customWidth="1"/>
    <col min="8961" max="8961" width="21.44140625" style="25" customWidth="1"/>
    <col min="8962" max="8977" width="9.6640625" style="25"/>
    <col min="8978" max="8979" width="13.44140625" style="25" customWidth="1"/>
    <col min="8980" max="8980" width="9.6640625" style="25"/>
    <col min="8981" max="8981" width="13.88671875" style="25" customWidth="1"/>
    <col min="8982" max="8982" width="10.6640625" style="25" customWidth="1"/>
    <col min="8983" max="8983" width="17.33203125" style="25" customWidth="1"/>
    <col min="8984" max="8985" width="12.6640625" style="25" customWidth="1"/>
    <col min="8986" max="8986" width="11.21875" style="25" customWidth="1"/>
    <col min="8987" max="8987" width="18.33203125" style="25" customWidth="1"/>
    <col min="8988" max="8988" width="12.88671875" style="25" customWidth="1"/>
    <col min="8989" max="8990" width="13.21875" style="25" customWidth="1"/>
    <col min="8991" max="8991" width="10.88671875" style="25" customWidth="1"/>
    <col min="8992" max="8992" width="11.109375" style="25" customWidth="1"/>
    <col min="8993" max="8993" width="15.21875" style="25" customWidth="1"/>
    <col min="8994" max="8994" width="9.6640625" style="25"/>
    <col min="8995" max="8995" width="11" style="25" customWidth="1"/>
    <col min="8996" max="8996" width="10.77734375" style="25" customWidth="1"/>
    <col min="8997" max="8997" width="11.44140625" style="25" customWidth="1"/>
    <col min="8998" max="8998" width="4" style="25" customWidth="1"/>
    <col min="8999" max="9189" width="9.6640625" style="25"/>
    <col min="9190" max="9190" width="6.44140625" style="25" customWidth="1"/>
    <col min="9191" max="9191" width="13.88671875" style="25" customWidth="1"/>
    <col min="9192" max="9192" width="11.88671875" style="25" customWidth="1"/>
    <col min="9193" max="9195" width="9.6640625" style="25"/>
    <col min="9196" max="9196" width="15.44140625" style="25" customWidth="1"/>
    <col min="9197" max="9197" width="16.21875" style="25" customWidth="1"/>
    <col min="9198" max="9209" width="9.6640625" style="25"/>
    <col min="9210" max="9210" width="12" style="25" customWidth="1"/>
    <col min="9211" max="9211" width="12.77734375" style="25" customWidth="1"/>
    <col min="9212" max="9212" width="11.109375" style="25" customWidth="1"/>
    <col min="9213" max="9213" width="12" style="25" customWidth="1"/>
    <col min="9214" max="9214" width="9.6640625" style="25"/>
    <col min="9215" max="9215" width="15.33203125" style="25" customWidth="1"/>
    <col min="9216" max="9216" width="15.21875" style="25" customWidth="1"/>
    <col min="9217" max="9217" width="21.44140625" style="25" customWidth="1"/>
    <col min="9218" max="9233" width="9.6640625" style="25"/>
    <col min="9234" max="9235" width="13.44140625" style="25" customWidth="1"/>
    <col min="9236" max="9236" width="9.6640625" style="25"/>
    <col min="9237" max="9237" width="13.88671875" style="25" customWidth="1"/>
    <col min="9238" max="9238" width="10.6640625" style="25" customWidth="1"/>
    <col min="9239" max="9239" width="17.33203125" style="25" customWidth="1"/>
    <col min="9240" max="9241" width="12.6640625" style="25" customWidth="1"/>
    <col min="9242" max="9242" width="11.21875" style="25" customWidth="1"/>
    <col min="9243" max="9243" width="18.33203125" style="25" customWidth="1"/>
    <col min="9244" max="9244" width="12.88671875" style="25" customWidth="1"/>
    <col min="9245" max="9246" width="13.21875" style="25" customWidth="1"/>
    <col min="9247" max="9247" width="10.88671875" style="25" customWidth="1"/>
    <col min="9248" max="9248" width="11.109375" style="25" customWidth="1"/>
    <col min="9249" max="9249" width="15.21875" style="25" customWidth="1"/>
    <col min="9250" max="9250" width="9.6640625" style="25"/>
    <col min="9251" max="9251" width="11" style="25" customWidth="1"/>
    <col min="9252" max="9252" width="10.77734375" style="25" customWidth="1"/>
    <col min="9253" max="9253" width="11.44140625" style="25" customWidth="1"/>
    <col min="9254" max="9254" width="4" style="25" customWidth="1"/>
    <col min="9255" max="9445" width="9.6640625" style="25"/>
    <col min="9446" max="9446" width="6.44140625" style="25" customWidth="1"/>
    <col min="9447" max="9447" width="13.88671875" style="25" customWidth="1"/>
    <col min="9448" max="9448" width="11.88671875" style="25" customWidth="1"/>
    <col min="9449" max="9451" width="9.6640625" style="25"/>
    <col min="9452" max="9452" width="15.44140625" style="25" customWidth="1"/>
    <col min="9453" max="9453" width="16.21875" style="25" customWidth="1"/>
    <col min="9454" max="9465" width="9.6640625" style="25"/>
    <col min="9466" max="9466" width="12" style="25" customWidth="1"/>
    <col min="9467" max="9467" width="12.77734375" style="25" customWidth="1"/>
    <col min="9468" max="9468" width="11.109375" style="25" customWidth="1"/>
    <col min="9469" max="9469" width="12" style="25" customWidth="1"/>
    <col min="9470" max="9470" width="9.6640625" style="25"/>
    <col min="9471" max="9471" width="15.33203125" style="25" customWidth="1"/>
    <col min="9472" max="9472" width="15.21875" style="25" customWidth="1"/>
    <col min="9473" max="9473" width="21.44140625" style="25" customWidth="1"/>
    <col min="9474" max="9489" width="9.6640625" style="25"/>
    <col min="9490" max="9491" width="13.44140625" style="25" customWidth="1"/>
    <col min="9492" max="9492" width="9.6640625" style="25"/>
    <col min="9493" max="9493" width="13.88671875" style="25" customWidth="1"/>
    <col min="9494" max="9494" width="10.6640625" style="25" customWidth="1"/>
    <col min="9495" max="9495" width="17.33203125" style="25" customWidth="1"/>
    <col min="9496" max="9497" width="12.6640625" style="25" customWidth="1"/>
    <col min="9498" max="9498" width="11.21875" style="25" customWidth="1"/>
    <col min="9499" max="9499" width="18.33203125" style="25" customWidth="1"/>
    <col min="9500" max="9500" width="12.88671875" style="25" customWidth="1"/>
    <col min="9501" max="9502" width="13.21875" style="25" customWidth="1"/>
    <col min="9503" max="9503" width="10.88671875" style="25" customWidth="1"/>
    <col min="9504" max="9504" width="11.109375" style="25" customWidth="1"/>
    <col min="9505" max="9505" width="15.21875" style="25" customWidth="1"/>
    <col min="9506" max="9506" width="9.6640625" style="25"/>
    <col min="9507" max="9507" width="11" style="25" customWidth="1"/>
    <col min="9508" max="9508" width="10.77734375" style="25" customWidth="1"/>
    <col min="9509" max="9509" width="11.44140625" style="25" customWidth="1"/>
    <col min="9510" max="9510" width="4" style="25" customWidth="1"/>
    <col min="9511" max="9701" width="9.6640625" style="25"/>
    <col min="9702" max="9702" width="6.44140625" style="25" customWidth="1"/>
    <col min="9703" max="9703" width="13.88671875" style="25" customWidth="1"/>
    <col min="9704" max="9704" width="11.88671875" style="25" customWidth="1"/>
    <col min="9705" max="9707" width="9.6640625" style="25"/>
    <col min="9708" max="9708" width="15.44140625" style="25" customWidth="1"/>
    <col min="9709" max="9709" width="16.21875" style="25" customWidth="1"/>
    <col min="9710" max="9721" width="9.6640625" style="25"/>
    <col min="9722" max="9722" width="12" style="25" customWidth="1"/>
    <col min="9723" max="9723" width="12.77734375" style="25" customWidth="1"/>
    <col min="9724" max="9724" width="11.109375" style="25" customWidth="1"/>
    <col min="9725" max="9725" width="12" style="25" customWidth="1"/>
    <col min="9726" max="9726" width="9.6640625" style="25"/>
    <col min="9727" max="9727" width="15.33203125" style="25" customWidth="1"/>
    <col min="9728" max="9728" width="15.21875" style="25" customWidth="1"/>
    <col min="9729" max="9729" width="21.44140625" style="25" customWidth="1"/>
    <col min="9730" max="9745" width="9.6640625" style="25"/>
    <col min="9746" max="9747" width="13.44140625" style="25" customWidth="1"/>
    <col min="9748" max="9748" width="9.6640625" style="25"/>
    <col min="9749" max="9749" width="13.88671875" style="25" customWidth="1"/>
    <col min="9750" max="9750" width="10.6640625" style="25" customWidth="1"/>
    <col min="9751" max="9751" width="17.33203125" style="25" customWidth="1"/>
    <col min="9752" max="9753" width="12.6640625" style="25" customWidth="1"/>
    <col min="9754" max="9754" width="11.21875" style="25" customWidth="1"/>
    <col min="9755" max="9755" width="18.33203125" style="25" customWidth="1"/>
    <col min="9756" max="9756" width="12.88671875" style="25" customWidth="1"/>
    <col min="9757" max="9758" width="13.21875" style="25" customWidth="1"/>
    <col min="9759" max="9759" width="10.88671875" style="25" customWidth="1"/>
    <col min="9760" max="9760" width="11.109375" style="25" customWidth="1"/>
    <col min="9761" max="9761" width="15.21875" style="25" customWidth="1"/>
    <col min="9762" max="9762" width="9.6640625" style="25"/>
    <col min="9763" max="9763" width="11" style="25" customWidth="1"/>
    <col min="9764" max="9764" width="10.77734375" style="25" customWidth="1"/>
    <col min="9765" max="9765" width="11.44140625" style="25" customWidth="1"/>
    <col min="9766" max="9766" width="4" style="25" customWidth="1"/>
    <col min="9767" max="9957" width="9.6640625" style="25"/>
    <col min="9958" max="9958" width="6.44140625" style="25" customWidth="1"/>
    <col min="9959" max="9959" width="13.88671875" style="25" customWidth="1"/>
    <col min="9960" max="9960" width="11.88671875" style="25" customWidth="1"/>
    <col min="9961" max="9963" width="9.6640625" style="25"/>
    <col min="9964" max="9964" width="15.44140625" style="25" customWidth="1"/>
    <col min="9965" max="9965" width="16.21875" style="25" customWidth="1"/>
    <col min="9966" max="9977" width="9.6640625" style="25"/>
    <col min="9978" max="9978" width="12" style="25" customWidth="1"/>
    <col min="9979" max="9979" width="12.77734375" style="25" customWidth="1"/>
    <col min="9980" max="9980" width="11.109375" style="25" customWidth="1"/>
    <col min="9981" max="9981" width="12" style="25" customWidth="1"/>
    <col min="9982" max="9982" width="9.6640625" style="25"/>
    <col min="9983" max="9983" width="15.33203125" style="25" customWidth="1"/>
    <col min="9984" max="9984" width="15.21875" style="25" customWidth="1"/>
    <col min="9985" max="9985" width="21.44140625" style="25" customWidth="1"/>
    <col min="9986" max="10001" width="9.6640625" style="25"/>
    <col min="10002" max="10003" width="13.44140625" style="25" customWidth="1"/>
    <col min="10004" max="10004" width="9.6640625" style="25"/>
    <col min="10005" max="10005" width="13.88671875" style="25" customWidth="1"/>
    <col min="10006" max="10006" width="10.6640625" style="25" customWidth="1"/>
    <col min="10007" max="10007" width="17.33203125" style="25" customWidth="1"/>
    <col min="10008" max="10009" width="12.6640625" style="25" customWidth="1"/>
    <col min="10010" max="10010" width="11.21875" style="25" customWidth="1"/>
    <col min="10011" max="10011" width="18.33203125" style="25" customWidth="1"/>
    <col min="10012" max="10012" width="12.88671875" style="25" customWidth="1"/>
    <col min="10013" max="10014" width="13.21875" style="25" customWidth="1"/>
    <col min="10015" max="10015" width="10.88671875" style="25" customWidth="1"/>
    <col min="10016" max="10016" width="11.109375" style="25" customWidth="1"/>
    <col min="10017" max="10017" width="15.21875" style="25" customWidth="1"/>
    <col min="10018" max="10018" width="9.6640625" style="25"/>
    <col min="10019" max="10019" width="11" style="25" customWidth="1"/>
    <col min="10020" max="10020" width="10.77734375" style="25" customWidth="1"/>
    <col min="10021" max="10021" width="11.44140625" style="25" customWidth="1"/>
    <col min="10022" max="10022" width="4" style="25" customWidth="1"/>
    <col min="10023" max="10213" width="9.6640625" style="25"/>
    <col min="10214" max="10214" width="6.44140625" style="25" customWidth="1"/>
    <col min="10215" max="10215" width="13.88671875" style="25" customWidth="1"/>
    <col min="10216" max="10216" width="11.88671875" style="25" customWidth="1"/>
    <col min="10217" max="10219" width="9.6640625" style="25"/>
    <col min="10220" max="10220" width="15.44140625" style="25" customWidth="1"/>
    <col min="10221" max="10221" width="16.21875" style="25" customWidth="1"/>
    <col min="10222" max="10233" width="9.6640625" style="25"/>
    <col min="10234" max="10234" width="12" style="25" customWidth="1"/>
    <col min="10235" max="10235" width="12.77734375" style="25" customWidth="1"/>
    <col min="10236" max="10236" width="11.109375" style="25" customWidth="1"/>
    <col min="10237" max="10237" width="12" style="25" customWidth="1"/>
    <col min="10238" max="10238" width="9.6640625" style="25"/>
    <col min="10239" max="10239" width="15.33203125" style="25" customWidth="1"/>
    <col min="10240" max="10240" width="15.21875" style="25" customWidth="1"/>
    <col min="10241" max="10241" width="21.44140625" style="25" customWidth="1"/>
    <col min="10242" max="10257" width="9.6640625" style="25"/>
    <col min="10258" max="10259" width="13.44140625" style="25" customWidth="1"/>
    <col min="10260" max="10260" width="9.6640625" style="25"/>
    <col min="10261" max="10261" width="13.88671875" style="25" customWidth="1"/>
    <col min="10262" max="10262" width="10.6640625" style="25" customWidth="1"/>
    <col min="10263" max="10263" width="17.33203125" style="25" customWidth="1"/>
    <col min="10264" max="10265" width="12.6640625" style="25" customWidth="1"/>
    <col min="10266" max="10266" width="11.21875" style="25" customWidth="1"/>
    <col min="10267" max="10267" width="18.33203125" style="25" customWidth="1"/>
    <col min="10268" max="10268" width="12.88671875" style="25" customWidth="1"/>
    <col min="10269" max="10270" width="13.21875" style="25" customWidth="1"/>
    <col min="10271" max="10271" width="10.88671875" style="25" customWidth="1"/>
    <col min="10272" max="10272" width="11.109375" style="25" customWidth="1"/>
    <col min="10273" max="10273" width="15.21875" style="25" customWidth="1"/>
    <col min="10274" max="10274" width="9.6640625" style="25"/>
    <col min="10275" max="10275" width="11" style="25" customWidth="1"/>
    <col min="10276" max="10276" width="10.77734375" style="25" customWidth="1"/>
    <col min="10277" max="10277" width="11.44140625" style="25" customWidth="1"/>
    <col min="10278" max="10278" width="4" style="25" customWidth="1"/>
    <col min="10279" max="10469" width="9.6640625" style="25"/>
    <col min="10470" max="10470" width="6.44140625" style="25" customWidth="1"/>
    <col min="10471" max="10471" width="13.88671875" style="25" customWidth="1"/>
    <col min="10472" max="10472" width="11.88671875" style="25" customWidth="1"/>
    <col min="10473" max="10475" width="9.6640625" style="25"/>
    <col min="10476" max="10476" width="15.44140625" style="25" customWidth="1"/>
    <col min="10477" max="10477" width="16.21875" style="25" customWidth="1"/>
    <col min="10478" max="10489" width="9.6640625" style="25"/>
    <col min="10490" max="10490" width="12" style="25" customWidth="1"/>
    <col min="10491" max="10491" width="12.77734375" style="25" customWidth="1"/>
    <col min="10492" max="10492" width="11.109375" style="25" customWidth="1"/>
    <col min="10493" max="10493" width="12" style="25" customWidth="1"/>
    <col min="10494" max="10494" width="9.6640625" style="25"/>
    <col min="10495" max="10495" width="15.33203125" style="25" customWidth="1"/>
    <col min="10496" max="10496" width="15.21875" style="25" customWidth="1"/>
    <col min="10497" max="10497" width="21.44140625" style="25" customWidth="1"/>
    <col min="10498" max="10513" width="9.6640625" style="25"/>
    <col min="10514" max="10515" width="13.44140625" style="25" customWidth="1"/>
    <col min="10516" max="10516" width="9.6640625" style="25"/>
    <col min="10517" max="10517" width="13.88671875" style="25" customWidth="1"/>
    <col min="10518" max="10518" width="10.6640625" style="25" customWidth="1"/>
    <col min="10519" max="10519" width="17.33203125" style="25" customWidth="1"/>
    <col min="10520" max="10521" width="12.6640625" style="25" customWidth="1"/>
    <col min="10522" max="10522" width="11.21875" style="25" customWidth="1"/>
    <col min="10523" max="10523" width="18.33203125" style="25" customWidth="1"/>
    <col min="10524" max="10524" width="12.88671875" style="25" customWidth="1"/>
    <col min="10525" max="10526" width="13.21875" style="25" customWidth="1"/>
    <col min="10527" max="10527" width="10.88671875" style="25" customWidth="1"/>
    <col min="10528" max="10528" width="11.109375" style="25" customWidth="1"/>
    <col min="10529" max="10529" width="15.21875" style="25" customWidth="1"/>
    <col min="10530" max="10530" width="9.6640625" style="25"/>
    <col min="10531" max="10531" width="11" style="25" customWidth="1"/>
    <col min="10532" max="10532" width="10.77734375" style="25" customWidth="1"/>
    <col min="10533" max="10533" width="11.44140625" style="25" customWidth="1"/>
    <col min="10534" max="10534" width="4" style="25" customWidth="1"/>
    <col min="10535" max="10725" width="9.6640625" style="25"/>
    <col min="10726" max="10726" width="6.44140625" style="25" customWidth="1"/>
    <col min="10727" max="10727" width="13.88671875" style="25" customWidth="1"/>
    <col min="10728" max="10728" width="11.88671875" style="25" customWidth="1"/>
    <col min="10729" max="10731" width="9.6640625" style="25"/>
    <col min="10732" max="10732" width="15.44140625" style="25" customWidth="1"/>
    <col min="10733" max="10733" width="16.21875" style="25" customWidth="1"/>
    <col min="10734" max="10745" width="9.6640625" style="25"/>
    <col min="10746" max="10746" width="12" style="25" customWidth="1"/>
    <col min="10747" max="10747" width="12.77734375" style="25" customWidth="1"/>
    <col min="10748" max="10748" width="11.109375" style="25" customWidth="1"/>
    <col min="10749" max="10749" width="12" style="25" customWidth="1"/>
    <col min="10750" max="10750" width="9.6640625" style="25"/>
    <col min="10751" max="10751" width="15.33203125" style="25" customWidth="1"/>
    <col min="10752" max="10752" width="15.21875" style="25" customWidth="1"/>
    <col min="10753" max="10753" width="21.44140625" style="25" customWidth="1"/>
    <col min="10754" max="10769" width="9.6640625" style="25"/>
    <col min="10770" max="10771" width="13.44140625" style="25" customWidth="1"/>
    <col min="10772" max="10772" width="9.6640625" style="25"/>
    <col min="10773" max="10773" width="13.88671875" style="25" customWidth="1"/>
    <col min="10774" max="10774" width="10.6640625" style="25" customWidth="1"/>
    <col min="10775" max="10775" width="17.33203125" style="25" customWidth="1"/>
    <col min="10776" max="10777" width="12.6640625" style="25" customWidth="1"/>
    <col min="10778" max="10778" width="11.21875" style="25" customWidth="1"/>
    <col min="10779" max="10779" width="18.33203125" style="25" customWidth="1"/>
    <col min="10780" max="10780" width="12.88671875" style="25" customWidth="1"/>
    <col min="10781" max="10782" width="13.21875" style="25" customWidth="1"/>
    <col min="10783" max="10783" width="10.88671875" style="25" customWidth="1"/>
    <col min="10784" max="10784" width="11.109375" style="25" customWidth="1"/>
    <col min="10785" max="10785" width="15.21875" style="25" customWidth="1"/>
    <col min="10786" max="10786" width="9.6640625" style="25"/>
    <col min="10787" max="10787" width="11" style="25" customWidth="1"/>
    <col min="10788" max="10788" width="10.77734375" style="25" customWidth="1"/>
    <col min="10789" max="10789" width="11.44140625" style="25" customWidth="1"/>
    <col min="10790" max="10790" width="4" style="25" customWidth="1"/>
    <col min="10791" max="10981" width="9.6640625" style="25"/>
    <col min="10982" max="10982" width="6.44140625" style="25" customWidth="1"/>
    <col min="10983" max="10983" width="13.88671875" style="25" customWidth="1"/>
    <col min="10984" max="10984" width="11.88671875" style="25" customWidth="1"/>
    <col min="10985" max="10987" width="9.6640625" style="25"/>
    <col min="10988" max="10988" width="15.44140625" style="25" customWidth="1"/>
    <col min="10989" max="10989" width="16.21875" style="25" customWidth="1"/>
    <col min="10990" max="11001" width="9.6640625" style="25"/>
    <col min="11002" max="11002" width="12" style="25" customWidth="1"/>
    <col min="11003" max="11003" width="12.77734375" style="25" customWidth="1"/>
    <col min="11004" max="11004" width="11.109375" style="25" customWidth="1"/>
    <col min="11005" max="11005" width="12" style="25" customWidth="1"/>
    <col min="11006" max="11006" width="9.6640625" style="25"/>
    <col min="11007" max="11007" width="15.33203125" style="25" customWidth="1"/>
    <col min="11008" max="11008" width="15.21875" style="25" customWidth="1"/>
    <col min="11009" max="11009" width="21.44140625" style="25" customWidth="1"/>
    <col min="11010" max="11025" width="9.6640625" style="25"/>
    <col min="11026" max="11027" width="13.44140625" style="25" customWidth="1"/>
    <col min="11028" max="11028" width="9.6640625" style="25"/>
    <col min="11029" max="11029" width="13.88671875" style="25" customWidth="1"/>
    <col min="11030" max="11030" width="10.6640625" style="25" customWidth="1"/>
    <col min="11031" max="11031" width="17.33203125" style="25" customWidth="1"/>
    <col min="11032" max="11033" width="12.6640625" style="25" customWidth="1"/>
    <col min="11034" max="11034" width="11.21875" style="25" customWidth="1"/>
    <col min="11035" max="11035" width="18.33203125" style="25" customWidth="1"/>
    <col min="11036" max="11036" width="12.88671875" style="25" customWidth="1"/>
    <col min="11037" max="11038" width="13.21875" style="25" customWidth="1"/>
    <col min="11039" max="11039" width="10.88671875" style="25" customWidth="1"/>
    <col min="11040" max="11040" width="11.109375" style="25" customWidth="1"/>
    <col min="11041" max="11041" width="15.21875" style="25" customWidth="1"/>
    <col min="11042" max="11042" width="9.6640625" style="25"/>
    <col min="11043" max="11043" width="11" style="25" customWidth="1"/>
    <col min="11044" max="11044" width="10.77734375" style="25" customWidth="1"/>
    <col min="11045" max="11045" width="11.44140625" style="25" customWidth="1"/>
    <col min="11046" max="11046" width="4" style="25" customWidth="1"/>
    <col min="11047" max="11237" width="9.6640625" style="25"/>
    <col min="11238" max="11238" width="6.44140625" style="25" customWidth="1"/>
    <col min="11239" max="11239" width="13.88671875" style="25" customWidth="1"/>
    <col min="11240" max="11240" width="11.88671875" style="25" customWidth="1"/>
    <col min="11241" max="11243" width="9.6640625" style="25"/>
    <col min="11244" max="11244" width="15.44140625" style="25" customWidth="1"/>
    <col min="11245" max="11245" width="16.21875" style="25" customWidth="1"/>
    <col min="11246" max="11257" width="9.6640625" style="25"/>
    <col min="11258" max="11258" width="12" style="25" customWidth="1"/>
    <col min="11259" max="11259" width="12.77734375" style="25" customWidth="1"/>
    <col min="11260" max="11260" width="11.109375" style="25" customWidth="1"/>
    <col min="11261" max="11261" width="12" style="25" customWidth="1"/>
    <col min="11262" max="11262" width="9.6640625" style="25"/>
    <col min="11263" max="11263" width="15.33203125" style="25" customWidth="1"/>
    <col min="11264" max="11264" width="15.21875" style="25" customWidth="1"/>
    <col min="11265" max="11265" width="21.44140625" style="25" customWidth="1"/>
    <col min="11266" max="11281" width="9.6640625" style="25"/>
    <col min="11282" max="11283" width="13.44140625" style="25" customWidth="1"/>
    <col min="11284" max="11284" width="9.6640625" style="25"/>
    <col min="11285" max="11285" width="13.88671875" style="25" customWidth="1"/>
    <col min="11286" max="11286" width="10.6640625" style="25" customWidth="1"/>
    <col min="11287" max="11287" width="17.33203125" style="25" customWidth="1"/>
    <col min="11288" max="11289" width="12.6640625" style="25" customWidth="1"/>
    <col min="11290" max="11290" width="11.21875" style="25" customWidth="1"/>
    <col min="11291" max="11291" width="18.33203125" style="25" customWidth="1"/>
    <col min="11292" max="11292" width="12.88671875" style="25" customWidth="1"/>
    <col min="11293" max="11294" width="13.21875" style="25" customWidth="1"/>
    <col min="11295" max="11295" width="10.88671875" style="25" customWidth="1"/>
    <col min="11296" max="11296" width="11.109375" style="25" customWidth="1"/>
    <col min="11297" max="11297" width="15.21875" style="25" customWidth="1"/>
    <col min="11298" max="11298" width="9.6640625" style="25"/>
    <col min="11299" max="11299" width="11" style="25" customWidth="1"/>
    <col min="11300" max="11300" width="10.77734375" style="25" customWidth="1"/>
    <col min="11301" max="11301" width="11.44140625" style="25" customWidth="1"/>
    <col min="11302" max="11302" width="4" style="25" customWidth="1"/>
    <col min="11303" max="11493" width="9.6640625" style="25"/>
    <col min="11494" max="11494" width="6.44140625" style="25" customWidth="1"/>
    <col min="11495" max="11495" width="13.88671875" style="25" customWidth="1"/>
    <col min="11496" max="11496" width="11.88671875" style="25" customWidth="1"/>
    <col min="11497" max="11499" width="9.6640625" style="25"/>
    <col min="11500" max="11500" width="15.44140625" style="25" customWidth="1"/>
    <col min="11501" max="11501" width="16.21875" style="25" customWidth="1"/>
    <col min="11502" max="11513" width="9.6640625" style="25"/>
    <col min="11514" max="11514" width="12" style="25" customWidth="1"/>
    <col min="11515" max="11515" width="12.77734375" style="25" customWidth="1"/>
    <col min="11516" max="11516" width="11.109375" style="25" customWidth="1"/>
    <col min="11517" max="11517" width="12" style="25" customWidth="1"/>
    <col min="11518" max="11518" width="9.6640625" style="25"/>
    <col min="11519" max="11519" width="15.33203125" style="25" customWidth="1"/>
    <col min="11520" max="11520" width="15.21875" style="25" customWidth="1"/>
    <col min="11521" max="11521" width="21.44140625" style="25" customWidth="1"/>
    <col min="11522" max="11537" width="9.6640625" style="25"/>
    <col min="11538" max="11539" width="13.44140625" style="25" customWidth="1"/>
    <col min="11540" max="11540" width="9.6640625" style="25"/>
    <col min="11541" max="11541" width="13.88671875" style="25" customWidth="1"/>
    <col min="11542" max="11542" width="10.6640625" style="25" customWidth="1"/>
    <col min="11543" max="11543" width="17.33203125" style="25" customWidth="1"/>
    <col min="11544" max="11545" width="12.6640625" style="25" customWidth="1"/>
    <col min="11546" max="11546" width="11.21875" style="25" customWidth="1"/>
    <col min="11547" max="11547" width="18.33203125" style="25" customWidth="1"/>
    <col min="11548" max="11548" width="12.88671875" style="25" customWidth="1"/>
    <col min="11549" max="11550" width="13.21875" style="25" customWidth="1"/>
    <col min="11551" max="11551" width="10.88671875" style="25" customWidth="1"/>
    <col min="11552" max="11552" width="11.109375" style="25" customWidth="1"/>
    <col min="11553" max="11553" width="15.21875" style="25" customWidth="1"/>
    <col min="11554" max="11554" width="9.6640625" style="25"/>
    <col min="11555" max="11555" width="11" style="25" customWidth="1"/>
    <col min="11556" max="11556" width="10.77734375" style="25" customWidth="1"/>
    <col min="11557" max="11557" width="11.44140625" style="25" customWidth="1"/>
    <col min="11558" max="11558" width="4" style="25" customWidth="1"/>
    <col min="11559" max="11749" width="9.6640625" style="25"/>
    <col min="11750" max="11750" width="6.44140625" style="25" customWidth="1"/>
    <col min="11751" max="11751" width="13.88671875" style="25" customWidth="1"/>
    <col min="11752" max="11752" width="11.88671875" style="25" customWidth="1"/>
    <col min="11753" max="11755" width="9.6640625" style="25"/>
    <col min="11756" max="11756" width="15.44140625" style="25" customWidth="1"/>
    <col min="11757" max="11757" width="16.21875" style="25" customWidth="1"/>
    <col min="11758" max="11769" width="9.6640625" style="25"/>
    <col min="11770" max="11770" width="12" style="25" customWidth="1"/>
    <col min="11771" max="11771" width="12.77734375" style="25" customWidth="1"/>
    <col min="11772" max="11772" width="11.109375" style="25" customWidth="1"/>
    <col min="11773" max="11773" width="12" style="25" customWidth="1"/>
    <col min="11774" max="11774" width="9.6640625" style="25"/>
    <col min="11775" max="11775" width="15.33203125" style="25" customWidth="1"/>
    <col min="11776" max="11776" width="15.21875" style="25" customWidth="1"/>
    <col min="11777" max="11777" width="21.44140625" style="25" customWidth="1"/>
    <col min="11778" max="11793" width="9.6640625" style="25"/>
    <col min="11794" max="11795" width="13.44140625" style="25" customWidth="1"/>
    <col min="11796" max="11796" width="9.6640625" style="25"/>
    <col min="11797" max="11797" width="13.88671875" style="25" customWidth="1"/>
    <col min="11798" max="11798" width="10.6640625" style="25" customWidth="1"/>
    <col min="11799" max="11799" width="17.33203125" style="25" customWidth="1"/>
    <col min="11800" max="11801" width="12.6640625" style="25" customWidth="1"/>
    <col min="11802" max="11802" width="11.21875" style="25" customWidth="1"/>
    <col min="11803" max="11803" width="18.33203125" style="25" customWidth="1"/>
    <col min="11804" max="11804" width="12.88671875" style="25" customWidth="1"/>
    <col min="11805" max="11806" width="13.21875" style="25" customWidth="1"/>
    <col min="11807" max="11807" width="10.88671875" style="25" customWidth="1"/>
    <col min="11808" max="11808" width="11.109375" style="25" customWidth="1"/>
    <col min="11809" max="11809" width="15.21875" style="25" customWidth="1"/>
    <col min="11810" max="11810" width="9.6640625" style="25"/>
    <col min="11811" max="11811" width="11" style="25" customWidth="1"/>
    <col min="11812" max="11812" width="10.77734375" style="25" customWidth="1"/>
    <col min="11813" max="11813" width="11.44140625" style="25" customWidth="1"/>
    <col min="11814" max="11814" width="4" style="25" customWidth="1"/>
    <col min="11815" max="12005" width="9.6640625" style="25"/>
    <col min="12006" max="12006" width="6.44140625" style="25" customWidth="1"/>
    <col min="12007" max="12007" width="13.88671875" style="25" customWidth="1"/>
    <col min="12008" max="12008" width="11.88671875" style="25" customWidth="1"/>
    <col min="12009" max="12011" width="9.6640625" style="25"/>
    <col min="12012" max="12012" width="15.44140625" style="25" customWidth="1"/>
    <col min="12013" max="12013" width="16.21875" style="25" customWidth="1"/>
    <col min="12014" max="12025" width="9.6640625" style="25"/>
    <col min="12026" max="12026" width="12" style="25" customWidth="1"/>
    <col min="12027" max="12027" width="12.77734375" style="25" customWidth="1"/>
    <col min="12028" max="12028" width="11.109375" style="25" customWidth="1"/>
    <col min="12029" max="12029" width="12" style="25" customWidth="1"/>
    <col min="12030" max="12030" width="9.6640625" style="25"/>
    <col min="12031" max="12031" width="15.33203125" style="25" customWidth="1"/>
    <col min="12032" max="12032" width="15.21875" style="25" customWidth="1"/>
    <col min="12033" max="12033" width="21.44140625" style="25" customWidth="1"/>
    <col min="12034" max="12049" width="9.6640625" style="25"/>
    <col min="12050" max="12051" width="13.44140625" style="25" customWidth="1"/>
    <col min="12052" max="12052" width="9.6640625" style="25"/>
    <col min="12053" max="12053" width="13.88671875" style="25" customWidth="1"/>
    <col min="12054" max="12054" width="10.6640625" style="25" customWidth="1"/>
    <col min="12055" max="12055" width="17.33203125" style="25" customWidth="1"/>
    <col min="12056" max="12057" width="12.6640625" style="25" customWidth="1"/>
    <col min="12058" max="12058" width="11.21875" style="25" customWidth="1"/>
    <col min="12059" max="12059" width="18.33203125" style="25" customWidth="1"/>
    <col min="12060" max="12060" width="12.88671875" style="25" customWidth="1"/>
    <col min="12061" max="12062" width="13.21875" style="25" customWidth="1"/>
    <col min="12063" max="12063" width="10.88671875" style="25" customWidth="1"/>
    <col min="12064" max="12064" width="11.109375" style="25" customWidth="1"/>
    <col min="12065" max="12065" width="15.21875" style="25" customWidth="1"/>
    <col min="12066" max="12066" width="9.6640625" style="25"/>
    <col min="12067" max="12067" width="11" style="25" customWidth="1"/>
    <col min="12068" max="12068" width="10.77734375" style="25" customWidth="1"/>
    <col min="12069" max="12069" width="11.44140625" style="25" customWidth="1"/>
    <col min="12070" max="12070" width="4" style="25" customWidth="1"/>
    <col min="12071" max="12261" width="9.6640625" style="25"/>
    <col min="12262" max="12262" width="6.44140625" style="25" customWidth="1"/>
    <col min="12263" max="12263" width="13.88671875" style="25" customWidth="1"/>
    <col min="12264" max="12264" width="11.88671875" style="25" customWidth="1"/>
    <col min="12265" max="12267" width="9.6640625" style="25"/>
    <col min="12268" max="12268" width="15.44140625" style="25" customWidth="1"/>
    <col min="12269" max="12269" width="16.21875" style="25" customWidth="1"/>
    <col min="12270" max="12281" width="9.6640625" style="25"/>
    <col min="12282" max="12282" width="12" style="25" customWidth="1"/>
    <col min="12283" max="12283" width="12.77734375" style="25" customWidth="1"/>
    <col min="12284" max="12284" width="11.109375" style="25" customWidth="1"/>
    <col min="12285" max="12285" width="12" style="25" customWidth="1"/>
    <col min="12286" max="12286" width="9.6640625" style="25"/>
    <col min="12287" max="12287" width="15.33203125" style="25" customWidth="1"/>
    <col min="12288" max="12288" width="15.21875" style="25" customWidth="1"/>
    <col min="12289" max="12289" width="21.44140625" style="25" customWidth="1"/>
    <col min="12290" max="12305" width="9.6640625" style="25"/>
    <col min="12306" max="12307" width="13.44140625" style="25" customWidth="1"/>
    <col min="12308" max="12308" width="9.6640625" style="25"/>
    <col min="12309" max="12309" width="13.88671875" style="25" customWidth="1"/>
    <col min="12310" max="12310" width="10.6640625" style="25" customWidth="1"/>
    <col min="12311" max="12311" width="17.33203125" style="25" customWidth="1"/>
    <col min="12312" max="12313" width="12.6640625" style="25" customWidth="1"/>
    <col min="12314" max="12314" width="11.21875" style="25" customWidth="1"/>
    <col min="12315" max="12315" width="18.33203125" style="25" customWidth="1"/>
    <col min="12316" max="12316" width="12.88671875" style="25" customWidth="1"/>
    <col min="12317" max="12318" width="13.21875" style="25" customWidth="1"/>
    <col min="12319" max="12319" width="10.88671875" style="25" customWidth="1"/>
    <col min="12320" max="12320" width="11.109375" style="25" customWidth="1"/>
    <col min="12321" max="12321" width="15.21875" style="25" customWidth="1"/>
    <col min="12322" max="12322" width="9.6640625" style="25"/>
    <col min="12323" max="12323" width="11" style="25" customWidth="1"/>
    <col min="12324" max="12324" width="10.77734375" style="25" customWidth="1"/>
    <col min="12325" max="12325" width="11.44140625" style="25" customWidth="1"/>
    <col min="12326" max="12326" width="4" style="25" customWidth="1"/>
    <col min="12327" max="12517" width="9.6640625" style="25"/>
    <col min="12518" max="12518" width="6.44140625" style="25" customWidth="1"/>
    <col min="12519" max="12519" width="13.88671875" style="25" customWidth="1"/>
    <col min="12520" max="12520" width="11.88671875" style="25" customWidth="1"/>
    <col min="12521" max="12523" width="9.6640625" style="25"/>
    <col min="12524" max="12524" width="15.44140625" style="25" customWidth="1"/>
    <col min="12525" max="12525" width="16.21875" style="25" customWidth="1"/>
    <col min="12526" max="12537" width="9.6640625" style="25"/>
    <col min="12538" max="12538" width="12" style="25" customWidth="1"/>
    <col min="12539" max="12539" width="12.77734375" style="25" customWidth="1"/>
    <col min="12540" max="12540" width="11.109375" style="25" customWidth="1"/>
    <col min="12541" max="12541" width="12" style="25" customWidth="1"/>
    <col min="12542" max="12542" width="9.6640625" style="25"/>
    <col min="12543" max="12543" width="15.33203125" style="25" customWidth="1"/>
    <col min="12544" max="12544" width="15.21875" style="25" customWidth="1"/>
    <col min="12545" max="12545" width="21.44140625" style="25" customWidth="1"/>
    <col min="12546" max="12561" width="9.6640625" style="25"/>
    <col min="12562" max="12563" width="13.44140625" style="25" customWidth="1"/>
    <col min="12564" max="12564" width="9.6640625" style="25"/>
    <col min="12565" max="12565" width="13.88671875" style="25" customWidth="1"/>
    <col min="12566" max="12566" width="10.6640625" style="25" customWidth="1"/>
    <col min="12567" max="12567" width="17.33203125" style="25" customWidth="1"/>
    <col min="12568" max="12569" width="12.6640625" style="25" customWidth="1"/>
    <col min="12570" max="12570" width="11.21875" style="25" customWidth="1"/>
    <col min="12571" max="12571" width="18.33203125" style="25" customWidth="1"/>
    <col min="12572" max="12572" width="12.88671875" style="25" customWidth="1"/>
    <col min="12573" max="12574" width="13.21875" style="25" customWidth="1"/>
    <col min="12575" max="12575" width="10.88671875" style="25" customWidth="1"/>
    <col min="12576" max="12576" width="11.109375" style="25" customWidth="1"/>
    <col min="12577" max="12577" width="15.21875" style="25" customWidth="1"/>
    <col min="12578" max="12578" width="9.6640625" style="25"/>
    <col min="12579" max="12579" width="11" style="25" customWidth="1"/>
    <col min="12580" max="12580" width="10.77734375" style="25" customWidth="1"/>
    <col min="12581" max="12581" width="11.44140625" style="25" customWidth="1"/>
    <col min="12582" max="12582" width="4" style="25" customWidth="1"/>
    <col min="12583" max="12773" width="9.6640625" style="25"/>
    <col min="12774" max="12774" width="6.44140625" style="25" customWidth="1"/>
    <col min="12775" max="12775" width="13.88671875" style="25" customWidth="1"/>
    <col min="12776" max="12776" width="11.88671875" style="25" customWidth="1"/>
    <col min="12777" max="12779" width="9.6640625" style="25"/>
    <col min="12780" max="12780" width="15.44140625" style="25" customWidth="1"/>
    <col min="12781" max="12781" width="16.21875" style="25" customWidth="1"/>
    <col min="12782" max="12793" width="9.6640625" style="25"/>
    <col min="12794" max="12794" width="12" style="25" customWidth="1"/>
    <col min="12795" max="12795" width="12.77734375" style="25" customWidth="1"/>
    <col min="12796" max="12796" width="11.109375" style="25" customWidth="1"/>
    <col min="12797" max="12797" width="12" style="25" customWidth="1"/>
    <col min="12798" max="12798" width="9.6640625" style="25"/>
    <col min="12799" max="12799" width="15.33203125" style="25" customWidth="1"/>
    <col min="12800" max="12800" width="15.21875" style="25" customWidth="1"/>
    <col min="12801" max="12801" width="21.44140625" style="25" customWidth="1"/>
    <col min="12802" max="12817" width="9.6640625" style="25"/>
    <col min="12818" max="12819" width="13.44140625" style="25" customWidth="1"/>
    <col min="12820" max="12820" width="9.6640625" style="25"/>
    <col min="12821" max="12821" width="13.88671875" style="25" customWidth="1"/>
    <col min="12822" max="12822" width="10.6640625" style="25" customWidth="1"/>
    <col min="12823" max="12823" width="17.33203125" style="25" customWidth="1"/>
    <col min="12824" max="12825" width="12.6640625" style="25" customWidth="1"/>
    <col min="12826" max="12826" width="11.21875" style="25" customWidth="1"/>
    <col min="12827" max="12827" width="18.33203125" style="25" customWidth="1"/>
    <col min="12828" max="12828" width="12.88671875" style="25" customWidth="1"/>
    <col min="12829" max="12830" width="13.21875" style="25" customWidth="1"/>
    <col min="12831" max="12831" width="10.88671875" style="25" customWidth="1"/>
    <col min="12832" max="12832" width="11.109375" style="25" customWidth="1"/>
    <col min="12833" max="12833" width="15.21875" style="25" customWidth="1"/>
    <col min="12834" max="12834" width="9.6640625" style="25"/>
    <col min="12835" max="12835" width="11" style="25" customWidth="1"/>
    <col min="12836" max="12836" width="10.77734375" style="25" customWidth="1"/>
    <col min="12837" max="12837" width="11.44140625" style="25" customWidth="1"/>
    <col min="12838" max="12838" width="4" style="25" customWidth="1"/>
    <col min="12839" max="13029" width="9.6640625" style="25"/>
    <col min="13030" max="13030" width="6.44140625" style="25" customWidth="1"/>
    <col min="13031" max="13031" width="13.88671875" style="25" customWidth="1"/>
    <col min="13032" max="13032" width="11.88671875" style="25" customWidth="1"/>
    <col min="13033" max="13035" width="9.6640625" style="25"/>
    <col min="13036" max="13036" width="15.44140625" style="25" customWidth="1"/>
    <col min="13037" max="13037" width="16.21875" style="25" customWidth="1"/>
    <col min="13038" max="13049" width="9.6640625" style="25"/>
    <col min="13050" max="13050" width="12" style="25" customWidth="1"/>
    <col min="13051" max="13051" width="12.77734375" style="25" customWidth="1"/>
    <col min="13052" max="13052" width="11.109375" style="25" customWidth="1"/>
    <col min="13053" max="13053" width="12" style="25" customWidth="1"/>
    <col min="13054" max="13054" width="9.6640625" style="25"/>
    <col min="13055" max="13055" width="15.33203125" style="25" customWidth="1"/>
    <col min="13056" max="13056" width="15.21875" style="25" customWidth="1"/>
    <col min="13057" max="13057" width="21.44140625" style="25" customWidth="1"/>
    <col min="13058" max="13073" width="9.6640625" style="25"/>
    <col min="13074" max="13075" width="13.44140625" style="25" customWidth="1"/>
    <col min="13076" max="13076" width="9.6640625" style="25"/>
    <col min="13077" max="13077" width="13.88671875" style="25" customWidth="1"/>
    <col min="13078" max="13078" width="10.6640625" style="25" customWidth="1"/>
    <col min="13079" max="13079" width="17.33203125" style="25" customWidth="1"/>
    <col min="13080" max="13081" width="12.6640625" style="25" customWidth="1"/>
    <col min="13082" max="13082" width="11.21875" style="25" customWidth="1"/>
    <col min="13083" max="13083" width="18.33203125" style="25" customWidth="1"/>
    <col min="13084" max="13084" width="12.88671875" style="25" customWidth="1"/>
    <col min="13085" max="13086" width="13.21875" style="25" customWidth="1"/>
    <col min="13087" max="13087" width="10.88671875" style="25" customWidth="1"/>
    <col min="13088" max="13088" width="11.109375" style="25" customWidth="1"/>
    <col min="13089" max="13089" width="15.21875" style="25" customWidth="1"/>
    <col min="13090" max="13090" width="9.6640625" style="25"/>
    <col min="13091" max="13091" width="11" style="25" customWidth="1"/>
    <col min="13092" max="13092" width="10.77734375" style="25" customWidth="1"/>
    <col min="13093" max="13093" width="11.44140625" style="25" customWidth="1"/>
    <col min="13094" max="13094" width="4" style="25" customWidth="1"/>
    <col min="13095" max="13285" width="9.6640625" style="25"/>
    <col min="13286" max="13286" width="6.44140625" style="25" customWidth="1"/>
    <col min="13287" max="13287" width="13.88671875" style="25" customWidth="1"/>
    <col min="13288" max="13288" width="11.88671875" style="25" customWidth="1"/>
    <col min="13289" max="13291" width="9.6640625" style="25"/>
    <col min="13292" max="13292" width="15.44140625" style="25" customWidth="1"/>
    <col min="13293" max="13293" width="16.21875" style="25" customWidth="1"/>
    <col min="13294" max="13305" width="9.6640625" style="25"/>
    <col min="13306" max="13306" width="12" style="25" customWidth="1"/>
    <col min="13307" max="13307" width="12.77734375" style="25" customWidth="1"/>
    <col min="13308" max="13308" width="11.109375" style="25" customWidth="1"/>
    <col min="13309" max="13309" width="12" style="25" customWidth="1"/>
    <col min="13310" max="13310" width="9.6640625" style="25"/>
    <col min="13311" max="13311" width="15.33203125" style="25" customWidth="1"/>
    <col min="13312" max="13312" width="15.21875" style="25" customWidth="1"/>
    <col min="13313" max="13313" width="21.44140625" style="25" customWidth="1"/>
    <col min="13314" max="13329" width="9.6640625" style="25"/>
    <col min="13330" max="13331" width="13.44140625" style="25" customWidth="1"/>
    <col min="13332" max="13332" width="9.6640625" style="25"/>
    <col min="13333" max="13333" width="13.88671875" style="25" customWidth="1"/>
    <col min="13334" max="13334" width="10.6640625" style="25" customWidth="1"/>
    <col min="13335" max="13335" width="17.33203125" style="25" customWidth="1"/>
    <col min="13336" max="13337" width="12.6640625" style="25" customWidth="1"/>
    <col min="13338" max="13338" width="11.21875" style="25" customWidth="1"/>
    <col min="13339" max="13339" width="18.33203125" style="25" customWidth="1"/>
    <col min="13340" max="13340" width="12.88671875" style="25" customWidth="1"/>
    <col min="13341" max="13342" width="13.21875" style="25" customWidth="1"/>
    <col min="13343" max="13343" width="10.88671875" style="25" customWidth="1"/>
    <col min="13344" max="13344" width="11.109375" style="25" customWidth="1"/>
    <col min="13345" max="13345" width="15.21875" style="25" customWidth="1"/>
    <col min="13346" max="13346" width="9.6640625" style="25"/>
    <col min="13347" max="13347" width="11" style="25" customWidth="1"/>
    <col min="13348" max="13348" width="10.77734375" style="25" customWidth="1"/>
    <col min="13349" max="13349" width="11.44140625" style="25" customWidth="1"/>
    <col min="13350" max="13350" width="4" style="25" customWidth="1"/>
    <col min="13351" max="13541" width="9.6640625" style="25"/>
    <col min="13542" max="13542" width="6.44140625" style="25" customWidth="1"/>
    <col min="13543" max="13543" width="13.88671875" style="25" customWidth="1"/>
    <col min="13544" max="13544" width="11.88671875" style="25" customWidth="1"/>
    <col min="13545" max="13547" width="9.6640625" style="25"/>
    <col min="13548" max="13548" width="15.44140625" style="25" customWidth="1"/>
    <col min="13549" max="13549" width="16.21875" style="25" customWidth="1"/>
    <col min="13550" max="13561" width="9.6640625" style="25"/>
    <col min="13562" max="13562" width="12" style="25" customWidth="1"/>
    <col min="13563" max="13563" width="12.77734375" style="25" customWidth="1"/>
    <col min="13564" max="13564" width="11.109375" style="25" customWidth="1"/>
    <col min="13565" max="13565" width="12" style="25" customWidth="1"/>
    <col min="13566" max="13566" width="9.6640625" style="25"/>
    <col min="13567" max="13567" width="15.33203125" style="25" customWidth="1"/>
    <col min="13568" max="13568" width="15.21875" style="25" customWidth="1"/>
    <col min="13569" max="13569" width="21.44140625" style="25" customWidth="1"/>
    <col min="13570" max="13585" width="9.6640625" style="25"/>
    <col min="13586" max="13587" width="13.44140625" style="25" customWidth="1"/>
    <col min="13588" max="13588" width="9.6640625" style="25"/>
    <col min="13589" max="13589" width="13.88671875" style="25" customWidth="1"/>
    <col min="13590" max="13590" width="10.6640625" style="25" customWidth="1"/>
    <col min="13591" max="13591" width="17.33203125" style="25" customWidth="1"/>
    <col min="13592" max="13593" width="12.6640625" style="25" customWidth="1"/>
    <col min="13594" max="13594" width="11.21875" style="25" customWidth="1"/>
    <col min="13595" max="13595" width="18.33203125" style="25" customWidth="1"/>
    <col min="13596" max="13596" width="12.88671875" style="25" customWidth="1"/>
    <col min="13597" max="13598" width="13.21875" style="25" customWidth="1"/>
    <col min="13599" max="13599" width="10.88671875" style="25" customWidth="1"/>
    <col min="13600" max="13600" width="11.109375" style="25" customWidth="1"/>
    <col min="13601" max="13601" width="15.21875" style="25" customWidth="1"/>
    <col min="13602" max="13602" width="9.6640625" style="25"/>
    <col min="13603" max="13603" width="11" style="25" customWidth="1"/>
    <col min="13604" max="13604" width="10.77734375" style="25" customWidth="1"/>
    <col min="13605" max="13605" width="11.44140625" style="25" customWidth="1"/>
    <col min="13606" max="13606" width="4" style="25" customWidth="1"/>
    <col min="13607" max="13797" width="9.6640625" style="25"/>
    <col min="13798" max="13798" width="6.44140625" style="25" customWidth="1"/>
    <col min="13799" max="13799" width="13.88671875" style="25" customWidth="1"/>
    <col min="13800" max="13800" width="11.88671875" style="25" customWidth="1"/>
    <col min="13801" max="13803" width="9.6640625" style="25"/>
    <col min="13804" max="13804" width="15.44140625" style="25" customWidth="1"/>
    <col min="13805" max="13805" width="16.21875" style="25" customWidth="1"/>
    <col min="13806" max="13817" width="9.6640625" style="25"/>
    <col min="13818" max="13818" width="12" style="25" customWidth="1"/>
    <col min="13819" max="13819" width="12.77734375" style="25" customWidth="1"/>
    <col min="13820" max="13820" width="11.109375" style="25" customWidth="1"/>
    <col min="13821" max="13821" width="12" style="25" customWidth="1"/>
    <col min="13822" max="13822" width="9.6640625" style="25"/>
    <col min="13823" max="13823" width="15.33203125" style="25" customWidth="1"/>
    <col min="13824" max="13824" width="15.21875" style="25" customWidth="1"/>
    <col min="13825" max="13825" width="21.44140625" style="25" customWidth="1"/>
    <col min="13826" max="13841" width="9.6640625" style="25"/>
    <col min="13842" max="13843" width="13.44140625" style="25" customWidth="1"/>
    <col min="13844" max="13844" width="9.6640625" style="25"/>
    <col min="13845" max="13845" width="13.88671875" style="25" customWidth="1"/>
    <col min="13846" max="13846" width="10.6640625" style="25" customWidth="1"/>
    <col min="13847" max="13847" width="17.33203125" style="25" customWidth="1"/>
    <col min="13848" max="13849" width="12.6640625" style="25" customWidth="1"/>
    <col min="13850" max="13850" width="11.21875" style="25" customWidth="1"/>
    <col min="13851" max="13851" width="18.33203125" style="25" customWidth="1"/>
    <col min="13852" max="13852" width="12.88671875" style="25" customWidth="1"/>
    <col min="13853" max="13854" width="13.21875" style="25" customWidth="1"/>
    <col min="13855" max="13855" width="10.88671875" style="25" customWidth="1"/>
    <col min="13856" max="13856" width="11.109375" style="25" customWidth="1"/>
    <col min="13857" max="13857" width="15.21875" style="25" customWidth="1"/>
    <col min="13858" max="13858" width="9.6640625" style="25"/>
    <col min="13859" max="13859" width="11" style="25" customWidth="1"/>
    <col min="13860" max="13860" width="10.77734375" style="25" customWidth="1"/>
    <col min="13861" max="13861" width="11.44140625" style="25" customWidth="1"/>
    <col min="13862" max="13862" width="4" style="25" customWidth="1"/>
    <col min="13863" max="14053" width="9.6640625" style="25"/>
    <col min="14054" max="14054" width="6.44140625" style="25" customWidth="1"/>
    <col min="14055" max="14055" width="13.88671875" style="25" customWidth="1"/>
    <col min="14056" max="14056" width="11.88671875" style="25" customWidth="1"/>
    <col min="14057" max="14059" width="9.6640625" style="25"/>
    <col min="14060" max="14060" width="15.44140625" style="25" customWidth="1"/>
    <col min="14061" max="14061" width="16.21875" style="25" customWidth="1"/>
    <col min="14062" max="14073" width="9.6640625" style="25"/>
    <col min="14074" max="14074" width="12" style="25" customWidth="1"/>
    <col min="14075" max="14075" width="12.77734375" style="25" customWidth="1"/>
    <col min="14076" max="14076" width="11.109375" style="25" customWidth="1"/>
    <col min="14077" max="14077" width="12" style="25" customWidth="1"/>
    <col min="14078" max="14078" width="9.6640625" style="25"/>
    <col min="14079" max="14079" width="15.33203125" style="25" customWidth="1"/>
    <col min="14080" max="14080" width="15.21875" style="25" customWidth="1"/>
    <col min="14081" max="14081" width="21.44140625" style="25" customWidth="1"/>
    <col min="14082" max="14097" width="9.6640625" style="25"/>
    <col min="14098" max="14099" width="13.44140625" style="25" customWidth="1"/>
    <col min="14100" max="14100" width="9.6640625" style="25"/>
    <col min="14101" max="14101" width="13.88671875" style="25" customWidth="1"/>
    <col min="14102" max="14102" width="10.6640625" style="25" customWidth="1"/>
    <col min="14103" max="14103" width="17.33203125" style="25" customWidth="1"/>
    <col min="14104" max="14105" width="12.6640625" style="25" customWidth="1"/>
    <col min="14106" max="14106" width="11.21875" style="25" customWidth="1"/>
    <col min="14107" max="14107" width="18.33203125" style="25" customWidth="1"/>
    <col min="14108" max="14108" width="12.88671875" style="25" customWidth="1"/>
    <col min="14109" max="14110" width="13.21875" style="25" customWidth="1"/>
    <col min="14111" max="14111" width="10.88671875" style="25" customWidth="1"/>
    <col min="14112" max="14112" width="11.109375" style="25" customWidth="1"/>
    <col min="14113" max="14113" width="15.21875" style="25" customWidth="1"/>
    <col min="14114" max="14114" width="9.6640625" style="25"/>
    <col min="14115" max="14115" width="11" style="25" customWidth="1"/>
    <col min="14116" max="14116" width="10.77734375" style="25" customWidth="1"/>
    <col min="14117" max="14117" width="11.44140625" style="25" customWidth="1"/>
    <col min="14118" max="14118" width="4" style="25" customWidth="1"/>
    <col min="14119" max="14309" width="9.6640625" style="25"/>
    <col min="14310" max="14310" width="6.44140625" style="25" customWidth="1"/>
    <col min="14311" max="14311" width="13.88671875" style="25" customWidth="1"/>
    <col min="14312" max="14312" width="11.88671875" style="25" customWidth="1"/>
    <col min="14313" max="14315" width="9.6640625" style="25"/>
    <col min="14316" max="14316" width="15.44140625" style="25" customWidth="1"/>
    <col min="14317" max="14317" width="16.21875" style="25" customWidth="1"/>
    <col min="14318" max="14329" width="9.6640625" style="25"/>
    <col min="14330" max="14330" width="12" style="25" customWidth="1"/>
    <col min="14331" max="14331" width="12.77734375" style="25" customWidth="1"/>
    <col min="14332" max="14332" width="11.109375" style="25" customWidth="1"/>
    <col min="14333" max="14333" width="12" style="25" customWidth="1"/>
    <col min="14334" max="14334" width="9.6640625" style="25"/>
    <col min="14335" max="14335" width="15.33203125" style="25" customWidth="1"/>
    <col min="14336" max="14336" width="15.21875" style="25" customWidth="1"/>
    <col min="14337" max="14337" width="21.44140625" style="25" customWidth="1"/>
    <col min="14338" max="14353" width="9.6640625" style="25"/>
    <col min="14354" max="14355" width="13.44140625" style="25" customWidth="1"/>
    <col min="14356" max="14356" width="9.6640625" style="25"/>
    <col min="14357" max="14357" width="13.88671875" style="25" customWidth="1"/>
    <col min="14358" max="14358" width="10.6640625" style="25" customWidth="1"/>
    <col min="14359" max="14359" width="17.33203125" style="25" customWidth="1"/>
    <col min="14360" max="14361" width="12.6640625" style="25" customWidth="1"/>
    <col min="14362" max="14362" width="11.21875" style="25" customWidth="1"/>
    <col min="14363" max="14363" width="18.33203125" style="25" customWidth="1"/>
    <col min="14364" max="14364" width="12.88671875" style="25" customWidth="1"/>
    <col min="14365" max="14366" width="13.21875" style="25" customWidth="1"/>
    <col min="14367" max="14367" width="10.88671875" style="25" customWidth="1"/>
    <col min="14368" max="14368" width="11.109375" style="25" customWidth="1"/>
    <col min="14369" max="14369" width="15.21875" style="25" customWidth="1"/>
    <col min="14370" max="14370" width="9.6640625" style="25"/>
    <col min="14371" max="14371" width="11" style="25" customWidth="1"/>
    <col min="14372" max="14372" width="10.77734375" style="25" customWidth="1"/>
    <col min="14373" max="14373" width="11.44140625" style="25" customWidth="1"/>
    <col min="14374" max="14374" width="4" style="25" customWidth="1"/>
    <col min="14375" max="14565" width="9.6640625" style="25"/>
    <col min="14566" max="14566" width="6.44140625" style="25" customWidth="1"/>
    <col min="14567" max="14567" width="13.88671875" style="25" customWidth="1"/>
    <col min="14568" max="14568" width="11.88671875" style="25" customWidth="1"/>
    <col min="14569" max="14571" width="9.6640625" style="25"/>
    <col min="14572" max="14572" width="15.44140625" style="25" customWidth="1"/>
    <col min="14573" max="14573" width="16.21875" style="25" customWidth="1"/>
    <col min="14574" max="14585" width="9.6640625" style="25"/>
    <col min="14586" max="14586" width="12" style="25" customWidth="1"/>
    <col min="14587" max="14587" width="12.77734375" style="25" customWidth="1"/>
    <col min="14588" max="14588" width="11.109375" style="25" customWidth="1"/>
    <col min="14589" max="14589" width="12" style="25" customWidth="1"/>
    <col min="14590" max="14590" width="9.6640625" style="25"/>
    <col min="14591" max="14591" width="15.33203125" style="25" customWidth="1"/>
    <col min="14592" max="14592" width="15.21875" style="25" customWidth="1"/>
    <col min="14593" max="14593" width="21.44140625" style="25" customWidth="1"/>
    <col min="14594" max="14609" width="9.6640625" style="25"/>
    <col min="14610" max="14611" width="13.44140625" style="25" customWidth="1"/>
    <col min="14612" max="14612" width="9.6640625" style="25"/>
    <col min="14613" max="14613" width="13.88671875" style="25" customWidth="1"/>
    <col min="14614" max="14614" width="10.6640625" style="25" customWidth="1"/>
    <col min="14615" max="14615" width="17.33203125" style="25" customWidth="1"/>
    <col min="14616" max="14617" width="12.6640625" style="25" customWidth="1"/>
    <col min="14618" max="14618" width="11.21875" style="25" customWidth="1"/>
    <col min="14619" max="14619" width="18.33203125" style="25" customWidth="1"/>
    <col min="14620" max="14620" width="12.88671875" style="25" customWidth="1"/>
    <col min="14621" max="14622" width="13.21875" style="25" customWidth="1"/>
    <col min="14623" max="14623" width="10.88671875" style="25" customWidth="1"/>
    <col min="14624" max="14624" width="11.109375" style="25" customWidth="1"/>
    <col min="14625" max="14625" width="15.21875" style="25" customWidth="1"/>
    <col min="14626" max="14626" width="9.6640625" style="25"/>
    <col min="14627" max="14627" width="11" style="25" customWidth="1"/>
    <col min="14628" max="14628" width="10.77734375" style="25" customWidth="1"/>
    <col min="14629" max="14629" width="11.44140625" style="25" customWidth="1"/>
    <col min="14630" max="14630" width="4" style="25" customWidth="1"/>
    <col min="14631" max="14821" width="9.6640625" style="25"/>
    <col min="14822" max="14822" width="6.44140625" style="25" customWidth="1"/>
    <col min="14823" max="14823" width="13.88671875" style="25" customWidth="1"/>
    <col min="14824" max="14824" width="11.88671875" style="25" customWidth="1"/>
    <col min="14825" max="14827" width="9.6640625" style="25"/>
    <col min="14828" max="14828" width="15.44140625" style="25" customWidth="1"/>
    <col min="14829" max="14829" width="16.21875" style="25" customWidth="1"/>
    <col min="14830" max="14841" width="9.6640625" style="25"/>
    <col min="14842" max="14842" width="12" style="25" customWidth="1"/>
    <col min="14843" max="14843" width="12.77734375" style="25" customWidth="1"/>
    <col min="14844" max="14844" width="11.109375" style="25" customWidth="1"/>
    <col min="14845" max="14845" width="12" style="25" customWidth="1"/>
    <col min="14846" max="14846" width="9.6640625" style="25"/>
    <col min="14847" max="14847" width="15.33203125" style="25" customWidth="1"/>
    <col min="14848" max="14848" width="15.21875" style="25" customWidth="1"/>
    <col min="14849" max="14849" width="21.44140625" style="25" customWidth="1"/>
    <col min="14850" max="14865" width="9.6640625" style="25"/>
    <col min="14866" max="14867" width="13.44140625" style="25" customWidth="1"/>
    <col min="14868" max="14868" width="9.6640625" style="25"/>
    <col min="14869" max="14869" width="13.88671875" style="25" customWidth="1"/>
    <col min="14870" max="14870" width="10.6640625" style="25" customWidth="1"/>
    <col min="14871" max="14871" width="17.33203125" style="25" customWidth="1"/>
    <col min="14872" max="14873" width="12.6640625" style="25" customWidth="1"/>
    <col min="14874" max="14874" width="11.21875" style="25" customWidth="1"/>
    <col min="14875" max="14875" width="18.33203125" style="25" customWidth="1"/>
    <col min="14876" max="14876" width="12.88671875" style="25" customWidth="1"/>
    <col min="14877" max="14878" width="13.21875" style="25" customWidth="1"/>
    <col min="14879" max="14879" width="10.88671875" style="25" customWidth="1"/>
    <col min="14880" max="14880" width="11.109375" style="25" customWidth="1"/>
    <col min="14881" max="14881" width="15.21875" style="25" customWidth="1"/>
    <col min="14882" max="14882" width="9.6640625" style="25"/>
    <col min="14883" max="14883" width="11" style="25" customWidth="1"/>
    <col min="14884" max="14884" width="10.77734375" style="25" customWidth="1"/>
    <col min="14885" max="14885" width="11.44140625" style="25" customWidth="1"/>
    <col min="14886" max="14886" width="4" style="25" customWidth="1"/>
    <col min="14887" max="15077" width="9.6640625" style="25"/>
    <col min="15078" max="15078" width="6.44140625" style="25" customWidth="1"/>
    <col min="15079" max="15079" width="13.88671875" style="25" customWidth="1"/>
    <col min="15080" max="15080" width="11.88671875" style="25" customWidth="1"/>
    <col min="15081" max="15083" width="9.6640625" style="25"/>
    <col min="15084" max="15084" width="15.44140625" style="25" customWidth="1"/>
    <col min="15085" max="15085" width="16.21875" style="25" customWidth="1"/>
    <col min="15086" max="15097" width="9.6640625" style="25"/>
    <col min="15098" max="15098" width="12" style="25" customWidth="1"/>
    <col min="15099" max="15099" width="12.77734375" style="25" customWidth="1"/>
    <col min="15100" max="15100" width="11.109375" style="25" customWidth="1"/>
    <col min="15101" max="15101" width="12" style="25" customWidth="1"/>
    <col min="15102" max="15102" width="9.6640625" style="25"/>
    <col min="15103" max="15103" width="15.33203125" style="25" customWidth="1"/>
    <col min="15104" max="15104" width="15.21875" style="25" customWidth="1"/>
    <col min="15105" max="15105" width="21.44140625" style="25" customWidth="1"/>
    <col min="15106" max="15121" width="9.6640625" style="25"/>
    <col min="15122" max="15123" width="13.44140625" style="25" customWidth="1"/>
    <col min="15124" max="15124" width="9.6640625" style="25"/>
    <col min="15125" max="15125" width="13.88671875" style="25" customWidth="1"/>
    <col min="15126" max="15126" width="10.6640625" style="25" customWidth="1"/>
    <col min="15127" max="15127" width="17.33203125" style="25" customWidth="1"/>
    <col min="15128" max="15129" width="12.6640625" style="25" customWidth="1"/>
    <col min="15130" max="15130" width="11.21875" style="25" customWidth="1"/>
    <col min="15131" max="15131" width="18.33203125" style="25" customWidth="1"/>
    <col min="15132" max="15132" width="12.88671875" style="25" customWidth="1"/>
    <col min="15133" max="15134" width="13.21875" style="25" customWidth="1"/>
    <col min="15135" max="15135" width="10.88671875" style="25" customWidth="1"/>
    <col min="15136" max="15136" width="11.109375" style="25" customWidth="1"/>
    <col min="15137" max="15137" width="15.21875" style="25" customWidth="1"/>
    <col min="15138" max="15138" width="9.6640625" style="25"/>
    <col min="15139" max="15139" width="11" style="25" customWidth="1"/>
    <col min="15140" max="15140" width="10.77734375" style="25" customWidth="1"/>
    <col min="15141" max="15141" width="11.44140625" style="25" customWidth="1"/>
    <col min="15142" max="15142" width="4" style="25" customWidth="1"/>
    <col min="15143" max="15333" width="9.6640625" style="25"/>
    <col min="15334" max="15334" width="6.44140625" style="25" customWidth="1"/>
    <col min="15335" max="15335" width="13.88671875" style="25" customWidth="1"/>
    <col min="15336" max="15336" width="11.88671875" style="25" customWidth="1"/>
    <col min="15337" max="15339" width="9.6640625" style="25"/>
    <col min="15340" max="15340" width="15.44140625" style="25" customWidth="1"/>
    <col min="15341" max="15341" width="16.21875" style="25" customWidth="1"/>
    <col min="15342" max="15353" width="9.6640625" style="25"/>
    <col min="15354" max="15354" width="12" style="25" customWidth="1"/>
    <col min="15355" max="15355" width="12.77734375" style="25" customWidth="1"/>
    <col min="15356" max="15356" width="11.109375" style="25" customWidth="1"/>
    <col min="15357" max="15357" width="12" style="25" customWidth="1"/>
    <col min="15358" max="15358" width="9.6640625" style="25"/>
    <col min="15359" max="15359" width="15.33203125" style="25" customWidth="1"/>
    <col min="15360" max="15360" width="15.21875" style="25" customWidth="1"/>
    <col min="15361" max="15361" width="21.44140625" style="25" customWidth="1"/>
    <col min="15362" max="15377" width="9.6640625" style="25"/>
    <col min="15378" max="15379" width="13.44140625" style="25" customWidth="1"/>
    <col min="15380" max="15380" width="9.6640625" style="25"/>
    <col min="15381" max="15381" width="13.88671875" style="25" customWidth="1"/>
    <col min="15382" max="15382" width="10.6640625" style="25" customWidth="1"/>
    <col min="15383" max="15383" width="17.33203125" style="25" customWidth="1"/>
    <col min="15384" max="15385" width="12.6640625" style="25" customWidth="1"/>
    <col min="15386" max="15386" width="11.21875" style="25" customWidth="1"/>
    <col min="15387" max="15387" width="18.33203125" style="25" customWidth="1"/>
    <col min="15388" max="15388" width="12.88671875" style="25" customWidth="1"/>
    <col min="15389" max="15390" width="13.21875" style="25" customWidth="1"/>
    <col min="15391" max="15391" width="10.88671875" style="25" customWidth="1"/>
    <col min="15392" max="15392" width="11.109375" style="25" customWidth="1"/>
    <col min="15393" max="15393" width="15.21875" style="25" customWidth="1"/>
    <col min="15394" max="15394" width="9.6640625" style="25"/>
    <col min="15395" max="15395" width="11" style="25" customWidth="1"/>
    <col min="15396" max="15396" width="10.77734375" style="25" customWidth="1"/>
    <col min="15397" max="15397" width="11.44140625" style="25" customWidth="1"/>
    <col min="15398" max="15398" width="4" style="25" customWidth="1"/>
    <col min="15399" max="15589" width="9.6640625" style="25"/>
    <col min="15590" max="15590" width="6.44140625" style="25" customWidth="1"/>
    <col min="15591" max="15591" width="13.88671875" style="25" customWidth="1"/>
    <col min="15592" max="15592" width="11.88671875" style="25" customWidth="1"/>
    <col min="15593" max="15595" width="9.6640625" style="25"/>
    <col min="15596" max="15596" width="15.44140625" style="25" customWidth="1"/>
    <col min="15597" max="15597" width="16.21875" style="25" customWidth="1"/>
    <col min="15598" max="15609" width="9.6640625" style="25"/>
    <col min="15610" max="15610" width="12" style="25" customWidth="1"/>
    <col min="15611" max="15611" width="12.77734375" style="25" customWidth="1"/>
    <col min="15612" max="15612" width="11.109375" style="25" customWidth="1"/>
    <col min="15613" max="15613" width="12" style="25" customWidth="1"/>
    <col min="15614" max="15614" width="9.6640625" style="25"/>
    <col min="15615" max="15615" width="15.33203125" style="25" customWidth="1"/>
    <col min="15616" max="15616" width="15.21875" style="25" customWidth="1"/>
    <col min="15617" max="15617" width="21.44140625" style="25" customWidth="1"/>
    <col min="15618" max="15633" width="9.6640625" style="25"/>
    <col min="15634" max="15635" width="13.44140625" style="25" customWidth="1"/>
    <col min="15636" max="15636" width="9.6640625" style="25"/>
    <col min="15637" max="15637" width="13.88671875" style="25" customWidth="1"/>
    <col min="15638" max="15638" width="10.6640625" style="25" customWidth="1"/>
    <col min="15639" max="15639" width="17.33203125" style="25" customWidth="1"/>
    <col min="15640" max="15641" width="12.6640625" style="25" customWidth="1"/>
    <col min="15642" max="15642" width="11.21875" style="25" customWidth="1"/>
    <col min="15643" max="15643" width="18.33203125" style="25" customWidth="1"/>
    <col min="15644" max="15644" width="12.88671875" style="25" customWidth="1"/>
    <col min="15645" max="15646" width="13.21875" style="25" customWidth="1"/>
    <col min="15647" max="15647" width="10.88671875" style="25" customWidth="1"/>
    <col min="15648" max="15648" width="11.109375" style="25" customWidth="1"/>
    <col min="15649" max="15649" width="15.21875" style="25" customWidth="1"/>
    <col min="15650" max="15650" width="9.6640625" style="25"/>
    <col min="15651" max="15651" width="11" style="25" customWidth="1"/>
    <col min="15652" max="15652" width="10.77734375" style="25" customWidth="1"/>
    <col min="15653" max="15653" width="11.44140625" style="25" customWidth="1"/>
    <col min="15654" max="15654" width="4" style="25" customWidth="1"/>
    <col min="15655" max="15845" width="9.6640625" style="25"/>
    <col min="15846" max="15846" width="6.44140625" style="25" customWidth="1"/>
    <col min="15847" max="15847" width="13.88671875" style="25" customWidth="1"/>
    <col min="15848" max="15848" width="11.88671875" style="25" customWidth="1"/>
    <col min="15849" max="15851" width="9.6640625" style="25"/>
    <col min="15852" max="15852" width="15.44140625" style="25" customWidth="1"/>
    <col min="15853" max="15853" width="16.21875" style="25" customWidth="1"/>
    <col min="15854" max="15865" width="9.6640625" style="25"/>
    <col min="15866" max="15866" width="12" style="25" customWidth="1"/>
    <col min="15867" max="15867" width="12.77734375" style="25" customWidth="1"/>
    <col min="15868" max="15868" width="11.109375" style="25" customWidth="1"/>
    <col min="15869" max="15869" width="12" style="25" customWidth="1"/>
    <col min="15870" max="15870" width="9.6640625" style="25"/>
    <col min="15871" max="15871" width="15.33203125" style="25" customWidth="1"/>
    <col min="15872" max="15872" width="15.21875" style="25" customWidth="1"/>
    <col min="15873" max="15873" width="21.44140625" style="25" customWidth="1"/>
    <col min="15874" max="15889" width="9.6640625" style="25"/>
    <col min="15890" max="15891" width="13.44140625" style="25" customWidth="1"/>
    <col min="15892" max="15892" width="9.6640625" style="25"/>
    <col min="15893" max="15893" width="13.88671875" style="25" customWidth="1"/>
    <col min="15894" max="15894" width="10.6640625" style="25" customWidth="1"/>
    <col min="15895" max="15895" width="17.33203125" style="25" customWidth="1"/>
    <col min="15896" max="15897" width="12.6640625" style="25" customWidth="1"/>
    <col min="15898" max="15898" width="11.21875" style="25" customWidth="1"/>
    <col min="15899" max="15899" width="18.33203125" style="25" customWidth="1"/>
    <col min="15900" max="15900" width="12.88671875" style="25" customWidth="1"/>
    <col min="15901" max="15902" width="13.21875" style="25" customWidth="1"/>
    <col min="15903" max="15903" width="10.88671875" style="25" customWidth="1"/>
    <col min="15904" max="15904" width="11.109375" style="25" customWidth="1"/>
    <col min="15905" max="15905" width="15.21875" style="25" customWidth="1"/>
    <col min="15906" max="15906" width="9.6640625" style="25"/>
    <col min="15907" max="15907" width="11" style="25" customWidth="1"/>
    <col min="15908" max="15908" width="10.77734375" style="25" customWidth="1"/>
    <col min="15909" max="15909" width="11.44140625" style="25" customWidth="1"/>
    <col min="15910" max="15910" width="4" style="25" customWidth="1"/>
    <col min="15911" max="16101" width="9.6640625" style="25"/>
    <col min="16102" max="16102" width="6.44140625" style="25" customWidth="1"/>
    <col min="16103" max="16103" width="13.88671875" style="25" customWidth="1"/>
    <col min="16104" max="16104" width="11.88671875" style="25" customWidth="1"/>
    <col min="16105" max="16107" width="9.6640625" style="25"/>
    <col min="16108" max="16108" width="15.44140625" style="25" customWidth="1"/>
    <col min="16109" max="16109" width="16.21875" style="25" customWidth="1"/>
    <col min="16110" max="16121" width="9.6640625" style="25"/>
    <col min="16122" max="16122" width="12" style="25" customWidth="1"/>
    <col min="16123" max="16123" width="12.77734375" style="25" customWidth="1"/>
    <col min="16124" max="16124" width="11.109375" style="25" customWidth="1"/>
    <col min="16125" max="16125" width="12" style="25" customWidth="1"/>
    <col min="16126" max="16126" width="9.6640625" style="25"/>
    <col min="16127" max="16127" width="15.33203125" style="25" customWidth="1"/>
    <col min="16128" max="16128" width="15.21875" style="25" customWidth="1"/>
    <col min="16129" max="16129" width="21.44140625" style="25" customWidth="1"/>
    <col min="16130" max="16145" width="9.6640625" style="25"/>
    <col min="16146" max="16147" width="13.44140625" style="25" customWidth="1"/>
    <col min="16148" max="16148" width="9.6640625" style="25"/>
    <col min="16149" max="16149" width="13.88671875" style="25" customWidth="1"/>
    <col min="16150" max="16150" width="10.6640625" style="25" customWidth="1"/>
    <col min="16151" max="16151" width="17.33203125" style="25" customWidth="1"/>
    <col min="16152" max="16153" width="12.6640625" style="25" customWidth="1"/>
    <col min="16154" max="16154" width="11.21875" style="25" customWidth="1"/>
    <col min="16155" max="16155" width="18.33203125" style="25" customWidth="1"/>
    <col min="16156" max="16156" width="12.88671875" style="25" customWidth="1"/>
    <col min="16157" max="16158" width="13.21875" style="25" customWidth="1"/>
    <col min="16159" max="16159" width="10.88671875" style="25" customWidth="1"/>
    <col min="16160" max="16160" width="11.109375" style="25" customWidth="1"/>
    <col min="16161" max="16161" width="15.21875" style="25" customWidth="1"/>
    <col min="16162" max="16162" width="9.6640625" style="25"/>
    <col min="16163" max="16163" width="11" style="25" customWidth="1"/>
    <col min="16164" max="16164" width="10.77734375" style="25" customWidth="1"/>
    <col min="16165" max="16165" width="11.44140625" style="25" customWidth="1"/>
    <col min="16166" max="16166" width="4" style="25" customWidth="1"/>
    <col min="16167" max="16384" width="9.6640625" style="25"/>
  </cols>
  <sheetData>
    <row r="1" spans="1:53" ht="13.2" x14ac:dyDescent="0.2">
      <c r="A1" s="24" t="s">
        <v>99</v>
      </c>
    </row>
    <row r="2" spans="1:53" x14ac:dyDescent="0.2">
      <c r="C2" s="27" t="s">
        <v>100</v>
      </c>
    </row>
    <row r="3" spans="1:53" s="26" customFormat="1" x14ac:dyDescent="0.2">
      <c r="A3" s="28"/>
      <c r="B3" s="29" t="s">
        <v>101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</row>
    <row r="4" spans="1:53" s="26" customFormat="1" x14ac:dyDescent="0.2">
      <c r="A4" s="28"/>
      <c r="B4" s="32" t="s">
        <v>102</v>
      </c>
      <c r="C4" s="30" t="s">
        <v>103</v>
      </c>
      <c r="D4" s="30" t="s">
        <v>103</v>
      </c>
      <c r="E4" s="30" t="s">
        <v>103</v>
      </c>
      <c r="F4" s="30" t="s">
        <v>103</v>
      </c>
      <c r="G4" s="30" t="s">
        <v>103</v>
      </c>
      <c r="H4" s="30" t="s">
        <v>103</v>
      </c>
      <c r="I4" s="30" t="s">
        <v>103</v>
      </c>
      <c r="J4" s="30" t="s">
        <v>103</v>
      </c>
      <c r="K4" s="30" t="s">
        <v>103</v>
      </c>
      <c r="L4" s="30" t="s">
        <v>103</v>
      </c>
      <c r="M4" s="30" t="s">
        <v>103</v>
      </c>
      <c r="N4" s="30" t="s">
        <v>103</v>
      </c>
      <c r="O4" s="30" t="s">
        <v>117</v>
      </c>
      <c r="P4" s="30" t="s">
        <v>103</v>
      </c>
      <c r="Q4" s="30" t="s">
        <v>103</v>
      </c>
      <c r="R4" s="30" t="s">
        <v>103</v>
      </c>
      <c r="S4" s="30" t="s">
        <v>103</v>
      </c>
      <c r="T4" s="30" t="s">
        <v>103</v>
      </c>
      <c r="U4" s="30" t="s">
        <v>103</v>
      </c>
      <c r="V4" s="30" t="s">
        <v>103</v>
      </c>
      <c r="W4" s="30" t="s">
        <v>103</v>
      </c>
      <c r="X4" s="30" t="s">
        <v>103</v>
      </c>
      <c r="Y4" s="30" t="s">
        <v>103</v>
      </c>
      <c r="Z4" s="30" t="s">
        <v>103</v>
      </c>
      <c r="AA4" s="30" t="s">
        <v>103</v>
      </c>
      <c r="AB4" s="30" t="s">
        <v>103</v>
      </c>
      <c r="AC4" s="30" t="s">
        <v>103</v>
      </c>
      <c r="AD4" s="30" t="s">
        <v>103</v>
      </c>
      <c r="AE4" s="30" t="s">
        <v>103</v>
      </c>
      <c r="AF4" s="30" t="s">
        <v>103</v>
      </c>
      <c r="AG4" s="30" t="s">
        <v>103</v>
      </c>
      <c r="AH4" s="30" t="s">
        <v>103</v>
      </c>
      <c r="AI4" s="30" t="s">
        <v>103</v>
      </c>
      <c r="AJ4" s="30" t="s">
        <v>103</v>
      </c>
      <c r="AK4" s="30" t="s">
        <v>103</v>
      </c>
      <c r="AL4" s="30" t="s">
        <v>103</v>
      </c>
      <c r="AM4" s="30" t="s">
        <v>103</v>
      </c>
      <c r="AN4" s="30" t="s">
        <v>103</v>
      </c>
      <c r="AO4" s="30" t="s">
        <v>103</v>
      </c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</row>
    <row r="5" spans="1:53" s="26" customFormat="1" x14ac:dyDescent="0.2">
      <c r="A5" s="28"/>
      <c r="B5" s="29" t="s">
        <v>104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</row>
    <row r="6" spans="1:53" s="48" customFormat="1" ht="28.2" customHeight="1" x14ac:dyDescent="0.3">
      <c r="A6" s="43"/>
      <c r="B6" s="44" t="s">
        <v>106</v>
      </c>
      <c r="C6" s="44" t="s">
        <v>12</v>
      </c>
      <c r="D6" s="44" t="s">
        <v>50</v>
      </c>
      <c r="E6" s="44" t="s">
        <v>69</v>
      </c>
      <c r="F6" s="44" t="s">
        <v>70</v>
      </c>
      <c r="G6" s="44" t="s">
        <v>51</v>
      </c>
      <c r="H6" s="44" t="s">
        <v>52</v>
      </c>
      <c r="I6" s="44" t="s">
        <v>53</v>
      </c>
      <c r="J6" s="44" t="s">
        <v>54</v>
      </c>
      <c r="K6" s="44" t="s">
        <v>215</v>
      </c>
      <c r="L6" s="44" t="s">
        <v>55</v>
      </c>
      <c r="M6" s="44" t="s">
        <v>56</v>
      </c>
      <c r="N6" s="44" t="s">
        <v>216</v>
      </c>
      <c r="O6" s="44" t="s">
        <v>115</v>
      </c>
      <c r="P6" s="44" t="s">
        <v>64</v>
      </c>
      <c r="Q6" s="44" t="s">
        <v>95</v>
      </c>
      <c r="R6" s="44" t="s">
        <v>58</v>
      </c>
      <c r="S6" s="44" t="s">
        <v>4</v>
      </c>
      <c r="T6" s="44" t="s">
        <v>59</v>
      </c>
      <c r="U6" s="44" t="s">
        <v>22</v>
      </c>
      <c r="V6" s="44" t="s">
        <v>25</v>
      </c>
      <c r="W6" s="44" t="s">
        <v>60</v>
      </c>
      <c r="X6" s="44" t="s">
        <v>234</v>
      </c>
      <c r="Y6" s="44" t="s">
        <v>62</v>
      </c>
      <c r="Z6" s="44" t="s">
        <v>63</v>
      </c>
      <c r="AA6" s="44" t="s">
        <v>92</v>
      </c>
      <c r="AB6" s="44" t="s">
        <v>65</v>
      </c>
      <c r="AC6" s="44" t="s">
        <v>236</v>
      </c>
      <c r="AD6" s="44" t="s">
        <v>96</v>
      </c>
      <c r="AE6" s="44" t="s">
        <v>89</v>
      </c>
      <c r="AF6" s="44" t="s">
        <v>66</v>
      </c>
      <c r="AG6" s="44" t="s">
        <v>6</v>
      </c>
      <c r="AH6" s="44" t="s">
        <v>217</v>
      </c>
      <c r="AI6" s="44" t="s">
        <v>97</v>
      </c>
      <c r="AJ6" s="44" t="s">
        <v>98</v>
      </c>
      <c r="AK6" s="44" t="s">
        <v>40</v>
      </c>
      <c r="AL6" s="44" t="s">
        <v>218</v>
      </c>
      <c r="AM6" s="44" t="s">
        <v>67</v>
      </c>
      <c r="AN6" s="44" t="s">
        <v>47</v>
      </c>
      <c r="AO6" s="44" t="s">
        <v>68</v>
      </c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</row>
    <row r="7" spans="1:53" x14ac:dyDescent="0.2">
      <c r="A7" s="36" t="s">
        <v>107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</row>
    <row r="8" spans="1:53" x14ac:dyDescent="0.2">
      <c r="A8" s="39" t="s">
        <v>108</v>
      </c>
      <c r="B8" s="37"/>
      <c r="C8" s="41">
        <v>1.7788423103988539E-3</v>
      </c>
      <c r="D8" s="76">
        <v>7.4862342827790361E-4</v>
      </c>
      <c r="E8" s="41">
        <v>4.4685729758397437E-3</v>
      </c>
      <c r="F8" s="41">
        <v>4.2526382734886601E-3</v>
      </c>
      <c r="G8" s="41" t="s">
        <v>109</v>
      </c>
      <c r="H8" s="41">
        <v>2.3981511238822618E-2</v>
      </c>
      <c r="I8" s="41">
        <v>9.0133282193882447E-3</v>
      </c>
      <c r="J8" s="41">
        <v>1.0997682012166103E-2</v>
      </c>
      <c r="K8" s="41">
        <v>6.6485872882871043E-3</v>
      </c>
      <c r="L8" s="41">
        <v>3.8677614520311147E-3</v>
      </c>
      <c r="M8" s="41">
        <v>4.9242588536357922E-3</v>
      </c>
      <c r="N8" s="41">
        <v>9.5442382721656477E-3</v>
      </c>
      <c r="O8" s="41">
        <v>1.4759622148009458E-3</v>
      </c>
      <c r="P8" s="41">
        <v>4.4325414315169089E-3</v>
      </c>
      <c r="Q8" s="41">
        <v>0.10310679295641702</v>
      </c>
      <c r="R8" s="41" t="s">
        <v>109</v>
      </c>
      <c r="S8" s="41">
        <v>1.4850213247006834E-2</v>
      </c>
      <c r="T8" s="41">
        <v>4.8244153883281869E-2</v>
      </c>
      <c r="U8" s="41">
        <v>7.1038774533269511E-2</v>
      </c>
      <c r="V8" s="41">
        <v>0.64948453608247425</v>
      </c>
      <c r="W8" s="41">
        <v>6.66837893370823E-2</v>
      </c>
      <c r="X8" s="41">
        <v>1.969425438722052</v>
      </c>
      <c r="Y8" s="41">
        <v>2.1674026684863321E-2</v>
      </c>
      <c r="Z8" s="41">
        <v>0.18865211536559573</v>
      </c>
      <c r="AA8" s="41">
        <v>0.22988505747126436</v>
      </c>
      <c r="AB8" s="41">
        <v>4.6882513676659446E-3</v>
      </c>
      <c r="AC8" s="41">
        <v>0.12108248019191628</v>
      </c>
      <c r="AD8" s="41">
        <v>0.36993552348787229</v>
      </c>
      <c r="AE8" s="41">
        <v>0.30800344234079174</v>
      </c>
      <c r="AF8" s="41">
        <v>0.34894157493649447</v>
      </c>
      <c r="AG8" s="41">
        <v>0.878512631280159</v>
      </c>
      <c r="AH8" s="41">
        <v>0.17032136193812841</v>
      </c>
      <c r="AI8" s="41">
        <v>2.7879221973078828E-2</v>
      </c>
      <c r="AJ8" s="41">
        <v>0.16952805648457822</v>
      </c>
      <c r="AK8" s="41">
        <v>4.2828280839733543E-2</v>
      </c>
      <c r="AL8" s="41">
        <v>3.3451342716518437E-2</v>
      </c>
      <c r="AM8" s="41">
        <v>1.6072432284624849E-2</v>
      </c>
      <c r="AN8" s="41">
        <v>2.0904929433977641E-2</v>
      </c>
      <c r="AO8" s="41">
        <v>2.6741321123602817E-2</v>
      </c>
    </row>
    <row r="9" spans="1:53" x14ac:dyDescent="0.2">
      <c r="A9" s="39" t="s">
        <v>110</v>
      </c>
      <c r="B9" s="37"/>
      <c r="C9" s="41">
        <v>3.8274587405584824E-4</v>
      </c>
      <c r="D9" s="76">
        <v>7.2276918268479454E-4</v>
      </c>
      <c r="E9" s="41">
        <v>4.5429542716017195E-3</v>
      </c>
      <c r="F9" s="41">
        <v>4.4351138697794855E-3</v>
      </c>
      <c r="G9" s="41">
        <v>4.8794489092996553E-3</v>
      </c>
      <c r="H9" s="41">
        <v>2.5486325892412731E-2</v>
      </c>
      <c r="I9" s="41">
        <v>1.4732473692011264E-2</v>
      </c>
      <c r="J9" s="41">
        <v>1.132897630899473E-2</v>
      </c>
      <c r="K9" s="41">
        <v>6.4944414394368663E-3</v>
      </c>
      <c r="L9" s="41">
        <v>5.8701038699432145E-3</v>
      </c>
      <c r="M9" s="41">
        <v>4.8486058871173542E-3</v>
      </c>
      <c r="N9" s="41">
        <v>9.4129915749608939E-3</v>
      </c>
      <c r="O9" s="41">
        <v>1.3967675789956315E-3</v>
      </c>
      <c r="P9" s="41">
        <v>4.0011354321258111E-3</v>
      </c>
      <c r="Q9" s="41">
        <v>5.3367230552619375E-2</v>
      </c>
      <c r="R9" s="41">
        <v>1.2075346365534256E-2</v>
      </c>
      <c r="S9" s="41">
        <v>1.8007130340201825E-2</v>
      </c>
      <c r="T9" s="41">
        <v>5.5081467775766231E-2</v>
      </c>
      <c r="U9" s="41">
        <v>5.5372871403405757E-2</v>
      </c>
      <c r="V9" s="41" t="s">
        <v>109</v>
      </c>
      <c r="W9" s="41">
        <v>8.4827309697004416E-2</v>
      </c>
      <c r="X9" s="41" t="s">
        <v>109</v>
      </c>
      <c r="Y9" s="41">
        <v>1.990984317792216E-2</v>
      </c>
      <c r="Z9" s="41">
        <v>0.12476494088212743</v>
      </c>
      <c r="AA9" s="41">
        <v>0.37933289731850883</v>
      </c>
      <c r="AB9" s="41">
        <v>9.1428403438854507E-3</v>
      </c>
      <c r="AC9" s="41">
        <v>0.16111647838102261</v>
      </c>
      <c r="AD9" s="41">
        <v>0.46959473275262748</v>
      </c>
      <c r="AE9" s="41">
        <v>0.51708337483813127</v>
      </c>
      <c r="AF9" s="41">
        <v>0.19288968892389041</v>
      </c>
      <c r="AG9" s="41">
        <v>0.86006546644844517</v>
      </c>
      <c r="AH9" s="41">
        <v>0.24110284309305471</v>
      </c>
      <c r="AI9" s="41">
        <v>3.2983917845378803E-2</v>
      </c>
      <c r="AJ9" s="41" t="s">
        <v>109</v>
      </c>
      <c r="AK9" s="41">
        <v>6.2330910125217458E-2</v>
      </c>
      <c r="AL9" s="41">
        <v>0.33318473756335959</v>
      </c>
      <c r="AM9" s="41">
        <v>1.4331066668001963E-2</v>
      </c>
      <c r="AN9" s="41">
        <v>1.2307465051633609E-2</v>
      </c>
      <c r="AO9" s="41">
        <v>3.1653045269322749E-2</v>
      </c>
    </row>
    <row r="10" spans="1:53" x14ac:dyDescent="0.2">
      <c r="A10" s="39" t="s">
        <v>111</v>
      </c>
      <c r="B10" s="37"/>
      <c r="C10" s="41">
        <v>3.6566743001312886E-4</v>
      </c>
      <c r="D10" s="76">
        <v>7.297991592713685E-4</v>
      </c>
      <c r="E10" s="41">
        <v>4.4174950186519884E-3</v>
      </c>
      <c r="F10" s="41">
        <v>4.3385655875073448E-3</v>
      </c>
      <c r="G10" s="41">
        <v>5.1924309603911204E-3</v>
      </c>
      <c r="H10" s="41">
        <v>2.4893851694956615E-2</v>
      </c>
      <c r="I10" s="41">
        <v>1.2236949191954423E-2</v>
      </c>
      <c r="J10" s="41">
        <v>1.0935398304068917E-2</v>
      </c>
      <c r="K10" s="41">
        <v>6.956414829884244E-3</v>
      </c>
      <c r="L10" s="41">
        <v>3.1630549146720644E-3</v>
      </c>
      <c r="M10" s="41">
        <v>9.5295674816459567E-3</v>
      </c>
      <c r="N10" s="41" t="s">
        <v>109</v>
      </c>
      <c r="O10" s="41">
        <v>1.5617241357214816E-3</v>
      </c>
      <c r="P10" s="41">
        <v>4.5120090996508908E-3</v>
      </c>
      <c r="Q10" s="41">
        <v>6.0474837363098582E-2</v>
      </c>
      <c r="R10" s="41">
        <v>1.250870280551223E-2</v>
      </c>
      <c r="S10" s="41">
        <v>1.380087590086305E-2</v>
      </c>
      <c r="T10" s="41">
        <v>5.0443187385862544E-2</v>
      </c>
      <c r="U10" s="41">
        <v>5.9164103491948616E-2</v>
      </c>
      <c r="V10" s="41">
        <v>3.3019230769230767</v>
      </c>
      <c r="W10" s="41">
        <v>0.10027045425275513</v>
      </c>
      <c r="X10" s="41">
        <v>1.9692244465695612</v>
      </c>
      <c r="Y10" s="41">
        <v>2.0274429205822862E-2</v>
      </c>
      <c r="Z10" s="41">
        <v>0.16698380758659406</v>
      </c>
      <c r="AA10" s="41">
        <v>0.26806784660766964</v>
      </c>
      <c r="AB10" s="41">
        <v>5.508566198312582E-3</v>
      </c>
      <c r="AC10" s="41">
        <v>0.10937811528998355</v>
      </c>
      <c r="AD10" s="41">
        <v>0.66678113553113549</v>
      </c>
      <c r="AE10" s="41">
        <v>0.50551181102362208</v>
      </c>
      <c r="AF10" s="41">
        <v>1.2203339296362552</v>
      </c>
      <c r="AG10" s="41" t="s">
        <v>109</v>
      </c>
      <c r="AH10" s="41">
        <v>0.22266864299881506</v>
      </c>
      <c r="AI10" s="41">
        <v>2.5313967177110524E-2</v>
      </c>
      <c r="AJ10" s="41">
        <v>0.13040653927353435</v>
      </c>
      <c r="AK10" s="41">
        <v>6.9324624428478115E-2</v>
      </c>
      <c r="AL10" s="41" t="s">
        <v>109</v>
      </c>
      <c r="AM10" s="41">
        <v>2.4610970091601368E-2</v>
      </c>
      <c r="AN10" s="41">
        <v>2.4674331488418515E-2</v>
      </c>
      <c r="AO10" s="41">
        <v>3.1397174254317109E-2</v>
      </c>
    </row>
    <row r="11" spans="1:53" x14ac:dyDescent="0.2">
      <c r="A11" s="39" t="s">
        <v>112</v>
      </c>
      <c r="B11" s="37"/>
      <c r="C11" s="41">
        <v>2.6313960356244684E-4</v>
      </c>
      <c r="D11" s="76">
        <v>6.4171090467551786E-4</v>
      </c>
      <c r="E11" s="41">
        <v>3.8685200214262005E-3</v>
      </c>
      <c r="F11" s="41">
        <v>3.720405681011446E-3</v>
      </c>
      <c r="G11" s="41">
        <v>2.6049000281610814E-3</v>
      </c>
      <c r="H11" s="41">
        <v>2.6699837898002347E-2</v>
      </c>
      <c r="I11" s="41">
        <v>1.3733536302865841E-2</v>
      </c>
      <c r="J11" s="41">
        <v>1.12555998211215E-2</v>
      </c>
      <c r="K11" s="41">
        <v>6.9236586963201769E-3</v>
      </c>
      <c r="L11" s="41">
        <v>3.3415261612616317E-3</v>
      </c>
      <c r="M11" s="41">
        <v>1.6708024396937552E-3</v>
      </c>
      <c r="N11" s="41">
        <v>1.0208969560423395E-2</v>
      </c>
      <c r="O11" s="41">
        <v>1.4848879355170885E-3</v>
      </c>
      <c r="P11" s="41">
        <v>4.7468766831201131E-3</v>
      </c>
      <c r="Q11" s="41">
        <v>6.9819217854356751E-3</v>
      </c>
      <c r="R11" s="41">
        <v>5.5944955308340301E-3</v>
      </c>
      <c r="S11" s="41">
        <v>1.5124740124740126E-2</v>
      </c>
      <c r="T11" s="41">
        <v>6.698689450895183E-2</v>
      </c>
      <c r="U11" s="41">
        <v>6.7754584246338373E-2</v>
      </c>
      <c r="V11" s="41">
        <v>3.7972027972027971</v>
      </c>
      <c r="W11" s="41">
        <v>0.14613180515759314</v>
      </c>
      <c r="X11" s="41">
        <v>1.9693267143702811</v>
      </c>
      <c r="Y11" s="41">
        <v>2.2109934266038814E-2</v>
      </c>
      <c r="Z11" s="41">
        <v>0.14593887852225318</v>
      </c>
      <c r="AA11" s="41">
        <v>0.1307541625857003</v>
      </c>
      <c r="AB11" s="41">
        <v>6.0754935597555262E-3</v>
      </c>
      <c r="AC11" s="41">
        <v>0.13191690988617788</v>
      </c>
      <c r="AD11" s="41">
        <v>0.43881208397337429</v>
      </c>
      <c r="AE11" s="41">
        <v>0.5021550887275269</v>
      </c>
      <c r="AF11" s="41">
        <v>0.41265836375348935</v>
      </c>
      <c r="AG11" s="41" t="s">
        <v>109</v>
      </c>
      <c r="AH11" s="41">
        <v>0.15037289590619315</v>
      </c>
      <c r="AI11" s="41">
        <v>2.2303489999548513E-2</v>
      </c>
      <c r="AJ11" s="41">
        <v>0.24238001854638877</v>
      </c>
      <c r="AK11" s="41">
        <v>6.1706341399436031E-2</v>
      </c>
      <c r="AL11" s="41" t="s">
        <v>109</v>
      </c>
      <c r="AM11" s="41">
        <v>2.0349540766310313E-2</v>
      </c>
      <c r="AN11" s="41">
        <v>1.3386731172432184E-2</v>
      </c>
      <c r="AO11" s="41">
        <v>2.9863230142362269E-2</v>
      </c>
    </row>
    <row r="12" spans="1:53" x14ac:dyDescent="0.2">
      <c r="A12" s="39" t="s">
        <v>113</v>
      </c>
      <c r="B12" s="37"/>
      <c r="C12" s="41">
        <v>4.3603909902252444E-4</v>
      </c>
      <c r="D12" s="76">
        <v>6.3861486541016272E-4</v>
      </c>
      <c r="E12" s="41">
        <v>3.8259579391874991E-3</v>
      </c>
      <c r="F12" s="41">
        <v>3.7408355937129339E-3</v>
      </c>
      <c r="G12" s="41">
        <v>2.8909329829172143E-3</v>
      </c>
      <c r="H12" s="41">
        <v>2.5523023186574588E-2</v>
      </c>
      <c r="I12" s="41">
        <v>9.954058192955589E-3</v>
      </c>
      <c r="J12" s="41">
        <v>1.1845769529746496E-2</v>
      </c>
      <c r="K12" s="41">
        <v>6.9952600617940539E-3</v>
      </c>
      <c r="L12" s="41">
        <v>3.3968157201374593E-3</v>
      </c>
      <c r="M12" s="41">
        <v>1.3762528740057503E-3</v>
      </c>
      <c r="N12" s="41">
        <v>1.0263635095550287E-2</v>
      </c>
      <c r="O12" s="41">
        <v>1.4677128718196977E-3</v>
      </c>
      <c r="P12" s="41">
        <v>4.2762799048250344E-3</v>
      </c>
      <c r="Q12" s="41">
        <v>5.4823683218694054E-2</v>
      </c>
      <c r="R12" s="41">
        <v>9.8291656350581822E-3</v>
      </c>
      <c r="S12" s="41">
        <v>1.5953641436543139E-2</v>
      </c>
      <c r="T12" s="41">
        <v>0.13005698178034794</v>
      </c>
      <c r="U12" s="41">
        <v>5.3939998465433896E-2</v>
      </c>
      <c r="V12" s="41" t="s">
        <v>109</v>
      </c>
      <c r="W12" s="41">
        <v>0.10579598018074371</v>
      </c>
      <c r="X12" s="41">
        <v>1.9693055970353937</v>
      </c>
      <c r="Y12" s="41">
        <v>1.9999988266517103E-2</v>
      </c>
      <c r="Z12" s="41">
        <v>0.13426361065220993</v>
      </c>
      <c r="AA12" s="41">
        <v>0.21828942787513056</v>
      </c>
      <c r="AB12" s="41">
        <v>6.4668980120206896E-3</v>
      </c>
      <c r="AC12" s="41">
        <v>0.12175027695767864</v>
      </c>
      <c r="AD12" s="41">
        <v>0.34034930586654727</v>
      </c>
      <c r="AE12" s="41">
        <v>0.49778040840485349</v>
      </c>
      <c r="AF12" s="41">
        <v>0.23776875298614428</v>
      </c>
      <c r="AG12" s="41" t="s">
        <v>109</v>
      </c>
      <c r="AH12" s="41">
        <v>0.25749798117653727</v>
      </c>
      <c r="AI12" s="41">
        <v>2.7099184159867999E-2</v>
      </c>
      <c r="AJ12" s="41">
        <v>0.26924111669874384</v>
      </c>
      <c r="AK12" s="41">
        <v>5.9459785937724136E-2</v>
      </c>
      <c r="AL12" s="41" t="s">
        <v>109</v>
      </c>
      <c r="AM12" s="41">
        <v>1.6926608888481545E-2</v>
      </c>
      <c r="AN12" s="41">
        <v>3.0856959321325334E-2</v>
      </c>
      <c r="AO12" s="41">
        <v>2.9150530901390206E-2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21"/>
  <sheetViews>
    <sheetView zoomScaleNormal="100" workbookViewId="0">
      <pane xSplit="2" ySplit="8" topLeftCell="C9" activePane="bottomRight" state="frozenSplit"/>
      <selection activeCell="AK15" sqref="AK15"/>
      <selection pane="topRight" activeCell="AK15" sqref="AK15"/>
      <selection pane="bottomLeft" activeCell="AK15" sqref="AK15"/>
      <selection pane="bottomRight" activeCell="U18" sqref="U18"/>
    </sheetView>
  </sheetViews>
  <sheetFormatPr defaultColWidth="9.6640625" defaultRowHeight="12" x14ac:dyDescent="0.2"/>
  <cols>
    <col min="1" max="1" width="6.44140625" style="26" customWidth="1"/>
    <col min="2" max="2" width="13.88671875" style="25" customWidth="1"/>
    <col min="3" max="3" width="12" style="25" customWidth="1"/>
    <col min="4" max="4" width="11.33203125" style="25" customWidth="1"/>
    <col min="5" max="5" width="15.33203125" style="25" customWidth="1"/>
    <col min="6" max="6" width="11.33203125" style="25" customWidth="1"/>
    <col min="7" max="7" width="13.21875" style="25" customWidth="1"/>
    <col min="8" max="8" width="9.6640625" style="25"/>
    <col min="9" max="9" width="7.77734375" style="25" customWidth="1"/>
    <col min="10" max="15" width="9.6640625" style="25"/>
    <col min="16" max="17" width="13.44140625" style="25" customWidth="1"/>
    <col min="18" max="18" width="9.6640625" style="25"/>
    <col min="19" max="19" width="13.88671875" style="25" customWidth="1"/>
    <col min="20" max="20" width="10.6640625" style="25" customWidth="1"/>
    <col min="21" max="21" width="10.5546875" style="25" customWidth="1"/>
    <col min="22" max="22" width="12.6640625" style="25" customWidth="1"/>
    <col min="23" max="23" width="10.77734375" style="25" customWidth="1"/>
    <col min="24" max="24" width="11.44140625" style="25" customWidth="1"/>
    <col min="25" max="25" width="4" style="25" customWidth="1"/>
    <col min="26" max="216" width="9.6640625" style="25"/>
    <col min="217" max="217" width="6.44140625" style="25" customWidth="1"/>
    <col min="218" max="218" width="13.88671875" style="25" customWidth="1"/>
    <col min="219" max="219" width="11.88671875" style="25" customWidth="1"/>
    <col min="220" max="222" width="9.6640625" style="25"/>
    <col min="223" max="223" width="15.44140625" style="25" customWidth="1"/>
    <col min="224" max="224" width="16.21875" style="25" customWidth="1"/>
    <col min="225" max="236" width="9.6640625" style="25"/>
    <col min="237" max="237" width="12" style="25" customWidth="1"/>
    <col min="238" max="238" width="12.77734375" style="25" customWidth="1"/>
    <col min="239" max="239" width="11.109375" style="25" customWidth="1"/>
    <col min="240" max="240" width="12" style="25" customWidth="1"/>
    <col min="241" max="241" width="9.6640625" style="25"/>
    <col min="242" max="242" width="15.33203125" style="25" customWidth="1"/>
    <col min="243" max="243" width="15.21875" style="25" customWidth="1"/>
    <col min="244" max="244" width="21.44140625" style="25" customWidth="1"/>
    <col min="245" max="260" width="9.6640625" style="25"/>
    <col min="261" max="262" width="13.44140625" style="25" customWidth="1"/>
    <col min="263" max="263" width="9.6640625" style="25"/>
    <col min="264" max="264" width="13.88671875" style="25" customWidth="1"/>
    <col min="265" max="265" width="10.6640625" style="25" customWidth="1"/>
    <col min="266" max="266" width="17.33203125" style="25" customWidth="1"/>
    <col min="267" max="268" width="12.6640625" style="25" customWidth="1"/>
    <col min="269" max="269" width="11.21875" style="25" customWidth="1"/>
    <col min="270" max="270" width="18.33203125" style="25" customWidth="1"/>
    <col min="271" max="271" width="12.88671875" style="25" customWidth="1"/>
    <col min="272" max="273" width="13.21875" style="25" customWidth="1"/>
    <col min="274" max="274" width="10.88671875" style="25" customWidth="1"/>
    <col min="275" max="275" width="11.109375" style="25" customWidth="1"/>
    <col min="276" max="276" width="15.21875" style="25" customWidth="1"/>
    <col min="277" max="277" width="9.6640625" style="25"/>
    <col min="278" max="278" width="11" style="25" customWidth="1"/>
    <col min="279" max="279" width="10.77734375" style="25" customWidth="1"/>
    <col min="280" max="280" width="11.44140625" style="25" customWidth="1"/>
    <col min="281" max="281" width="4" style="25" customWidth="1"/>
    <col min="282" max="472" width="9.6640625" style="25"/>
    <col min="473" max="473" width="6.44140625" style="25" customWidth="1"/>
    <col min="474" max="474" width="13.88671875" style="25" customWidth="1"/>
    <col min="475" max="475" width="11.88671875" style="25" customWidth="1"/>
    <col min="476" max="478" width="9.6640625" style="25"/>
    <col min="479" max="479" width="15.44140625" style="25" customWidth="1"/>
    <col min="480" max="480" width="16.21875" style="25" customWidth="1"/>
    <col min="481" max="492" width="9.6640625" style="25"/>
    <col min="493" max="493" width="12" style="25" customWidth="1"/>
    <col min="494" max="494" width="12.77734375" style="25" customWidth="1"/>
    <col min="495" max="495" width="11.109375" style="25" customWidth="1"/>
    <col min="496" max="496" width="12" style="25" customWidth="1"/>
    <col min="497" max="497" width="9.6640625" style="25"/>
    <col min="498" max="498" width="15.33203125" style="25" customWidth="1"/>
    <col min="499" max="499" width="15.21875" style="25" customWidth="1"/>
    <col min="500" max="500" width="21.44140625" style="25" customWidth="1"/>
    <col min="501" max="516" width="9.6640625" style="25"/>
    <col min="517" max="518" width="13.44140625" style="25" customWidth="1"/>
    <col min="519" max="519" width="9.6640625" style="25"/>
    <col min="520" max="520" width="13.88671875" style="25" customWidth="1"/>
    <col min="521" max="521" width="10.6640625" style="25" customWidth="1"/>
    <col min="522" max="522" width="17.33203125" style="25" customWidth="1"/>
    <col min="523" max="524" width="12.6640625" style="25" customWidth="1"/>
    <col min="525" max="525" width="11.21875" style="25" customWidth="1"/>
    <col min="526" max="526" width="18.33203125" style="25" customWidth="1"/>
    <col min="527" max="527" width="12.88671875" style="25" customWidth="1"/>
    <col min="528" max="529" width="13.21875" style="25" customWidth="1"/>
    <col min="530" max="530" width="10.88671875" style="25" customWidth="1"/>
    <col min="531" max="531" width="11.109375" style="25" customWidth="1"/>
    <col min="532" max="532" width="15.21875" style="25" customWidth="1"/>
    <col min="533" max="533" width="9.6640625" style="25"/>
    <col min="534" max="534" width="11" style="25" customWidth="1"/>
    <col min="535" max="535" width="10.77734375" style="25" customWidth="1"/>
    <col min="536" max="536" width="11.44140625" style="25" customWidth="1"/>
    <col min="537" max="537" width="4" style="25" customWidth="1"/>
    <col min="538" max="728" width="9.6640625" style="25"/>
    <col min="729" max="729" width="6.44140625" style="25" customWidth="1"/>
    <col min="730" max="730" width="13.88671875" style="25" customWidth="1"/>
    <col min="731" max="731" width="11.88671875" style="25" customWidth="1"/>
    <col min="732" max="734" width="9.6640625" style="25"/>
    <col min="735" max="735" width="15.44140625" style="25" customWidth="1"/>
    <col min="736" max="736" width="16.21875" style="25" customWidth="1"/>
    <col min="737" max="748" width="9.6640625" style="25"/>
    <col min="749" max="749" width="12" style="25" customWidth="1"/>
    <col min="750" max="750" width="12.77734375" style="25" customWidth="1"/>
    <col min="751" max="751" width="11.109375" style="25" customWidth="1"/>
    <col min="752" max="752" width="12" style="25" customWidth="1"/>
    <col min="753" max="753" width="9.6640625" style="25"/>
    <col min="754" max="754" width="15.33203125" style="25" customWidth="1"/>
    <col min="755" max="755" width="15.21875" style="25" customWidth="1"/>
    <col min="756" max="756" width="21.44140625" style="25" customWidth="1"/>
    <col min="757" max="772" width="9.6640625" style="25"/>
    <col min="773" max="774" width="13.44140625" style="25" customWidth="1"/>
    <col min="775" max="775" width="9.6640625" style="25"/>
    <col min="776" max="776" width="13.88671875" style="25" customWidth="1"/>
    <col min="777" max="777" width="10.6640625" style="25" customWidth="1"/>
    <col min="778" max="778" width="17.33203125" style="25" customWidth="1"/>
    <col min="779" max="780" width="12.6640625" style="25" customWidth="1"/>
    <col min="781" max="781" width="11.21875" style="25" customWidth="1"/>
    <col min="782" max="782" width="18.33203125" style="25" customWidth="1"/>
    <col min="783" max="783" width="12.88671875" style="25" customWidth="1"/>
    <col min="784" max="785" width="13.21875" style="25" customWidth="1"/>
    <col min="786" max="786" width="10.88671875" style="25" customWidth="1"/>
    <col min="787" max="787" width="11.109375" style="25" customWidth="1"/>
    <col min="788" max="788" width="15.21875" style="25" customWidth="1"/>
    <col min="789" max="789" width="9.6640625" style="25"/>
    <col min="790" max="790" width="11" style="25" customWidth="1"/>
    <col min="791" max="791" width="10.77734375" style="25" customWidth="1"/>
    <col min="792" max="792" width="11.44140625" style="25" customWidth="1"/>
    <col min="793" max="793" width="4" style="25" customWidth="1"/>
    <col min="794" max="984" width="9.6640625" style="25"/>
    <col min="985" max="985" width="6.44140625" style="25" customWidth="1"/>
    <col min="986" max="986" width="13.88671875" style="25" customWidth="1"/>
    <col min="987" max="987" width="11.88671875" style="25" customWidth="1"/>
    <col min="988" max="990" width="9.6640625" style="25"/>
    <col min="991" max="991" width="15.44140625" style="25" customWidth="1"/>
    <col min="992" max="992" width="16.21875" style="25" customWidth="1"/>
    <col min="993" max="1004" width="9.6640625" style="25"/>
    <col min="1005" max="1005" width="12" style="25" customWidth="1"/>
    <col min="1006" max="1006" width="12.77734375" style="25" customWidth="1"/>
    <col min="1007" max="1007" width="11.109375" style="25" customWidth="1"/>
    <col min="1008" max="1008" width="12" style="25" customWidth="1"/>
    <col min="1009" max="1009" width="9.6640625" style="25"/>
    <col min="1010" max="1010" width="15.33203125" style="25" customWidth="1"/>
    <col min="1011" max="1011" width="15.21875" style="25" customWidth="1"/>
    <col min="1012" max="1012" width="21.44140625" style="25" customWidth="1"/>
    <col min="1013" max="1028" width="9.6640625" style="25"/>
    <col min="1029" max="1030" width="13.44140625" style="25" customWidth="1"/>
    <col min="1031" max="1031" width="9.6640625" style="25"/>
    <col min="1032" max="1032" width="13.88671875" style="25" customWidth="1"/>
    <col min="1033" max="1033" width="10.6640625" style="25" customWidth="1"/>
    <col min="1034" max="1034" width="17.33203125" style="25" customWidth="1"/>
    <col min="1035" max="1036" width="12.6640625" style="25" customWidth="1"/>
    <col min="1037" max="1037" width="11.21875" style="25" customWidth="1"/>
    <col min="1038" max="1038" width="18.33203125" style="25" customWidth="1"/>
    <col min="1039" max="1039" width="12.88671875" style="25" customWidth="1"/>
    <col min="1040" max="1041" width="13.21875" style="25" customWidth="1"/>
    <col min="1042" max="1042" width="10.88671875" style="25" customWidth="1"/>
    <col min="1043" max="1043" width="11.109375" style="25" customWidth="1"/>
    <col min="1044" max="1044" width="15.21875" style="25" customWidth="1"/>
    <col min="1045" max="1045" width="9.6640625" style="25"/>
    <col min="1046" max="1046" width="11" style="25" customWidth="1"/>
    <col min="1047" max="1047" width="10.77734375" style="25" customWidth="1"/>
    <col min="1048" max="1048" width="11.44140625" style="25" customWidth="1"/>
    <col min="1049" max="1049" width="4" style="25" customWidth="1"/>
    <col min="1050" max="1240" width="9.6640625" style="25"/>
    <col min="1241" max="1241" width="6.44140625" style="25" customWidth="1"/>
    <col min="1242" max="1242" width="13.88671875" style="25" customWidth="1"/>
    <col min="1243" max="1243" width="11.88671875" style="25" customWidth="1"/>
    <col min="1244" max="1246" width="9.6640625" style="25"/>
    <col min="1247" max="1247" width="15.44140625" style="25" customWidth="1"/>
    <col min="1248" max="1248" width="16.21875" style="25" customWidth="1"/>
    <col min="1249" max="1260" width="9.6640625" style="25"/>
    <col min="1261" max="1261" width="12" style="25" customWidth="1"/>
    <col min="1262" max="1262" width="12.77734375" style="25" customWidth="1"/>
    <col min="1263" max="1263" width="11.109375" style="25" customWidth="1"/>
    <col min="1264" max="1264" width="12" style="25" customWidth="1"/>
    <col min="1265" max="1265" width="9.6640625" style="25"/>
    <col min="1266" max="1266" width="15.33203125" style="25" customWidth="1"/>
    <col min="1267" max="1267" width="15.21875" style="25" customWidth="1"/>
    <col min="1268" max="1268" width="21.44140625" style="25" customWidth="1"/>
    <col min="1269" max="1284" width="9.6640625" style="25"/>
    <col min="1285" max="1286" width="13.44140625" style="25" customWidth="1"/>
    <col min="1287" max="1287" width="9.6640625" style="25"/>
    <col min="1288" max="1288" width="13.88671875" style="25" customWidth="1"/>
    <col min="1289" max="1289" width="10.6640625" style="25" customWidth="1"/>
    <col min="1290" max="1290" width="17.33203125" style="25" customWidth="1"/>
    <col min="1291" max="1292" width="12.6640625" style="25" customWidth="1"/>
    <col min="1293" max="1293" width="11.21875" style="25" customWidth="1"/>
    <col min="1294" max="1294" width="18.33203125" style="25" customWidth="1"/>
    <col min="1295" max="1295" width="12.88671875" style="25" customWidth="1"/>
    <col min="1296" max="1297" width="13.21875" style="25" customWidth="1"/>
    <col min="1298" max="1298" width="10.88671875" style="25" customWidth="1"/>
    <col min="1299" max="1299" width="11.109375" style="25" customWidth="1"/>
    <col min="1300" max="1300" width="15.21875" style="25" customWidth="1"/>
    <col min="1301" max="1301" width="9.6640625" style="25"/>
    <col min="1302" max="1302" width="11" style="25" customWidth="1"/>
    <col min="1303" max="1303" width="10.77734375" style="25" customWidth="1"/>
    <col min="1304" max="1304" width="11.44140625" style="25" customWidth="1"/>
    <col min="1305" max="1305" width="4" style="25" customWidth="1"/>
    <col min="1306" max="1496" width="9.6640625" style="25"/>
    <col min="1497" max="1497" width="6.44140625" style="25" customWidth="1"/>
    <col min="1498" max="1498" width="13.88671875" style="25" customWidth="1"/>
    <col min="1499" max="1499" width="11.88671875" style="25" customWidth="1"/>
    <col min="1500" max="1502" width="9.6640625" style="25"/>
    <col min="1503" max="1503" width="15.44140625" style="25" customWidth="1"/>
    <col min="1504" max="1504" width="16.21875" style="25" customWidth="1"/>
    <col min="1505" max="1516" width="9.6640625" style="25"/>
    <col min="1517" max="1517" width="12" style="25" customWidth="1"/>
    <col min="1518" max="1518" width="12.77734375" style="25" customWidth="1"/>
    <col min="1519" max="1519" width="11.109375" style="25" customWidth="1"/>
    <col min="1520" max="1520" width="12" style="25" customWidth="1"/>
    <col min="1521" max="1521" width="9.6640625" style="25"/>
    <col min="1522" max="1522" width="15.33203125" style="25" customWidth="1"/>
    <col min="1523" max="1523" width="15.21875" style="25" customWidth="1"/>
    <col min="1524" max="1524" width="21.44140625" style="25" customWidth="1"/>
    <col min="1525" max="1540" width="9.6640625" style="25"/>
    <col min="1541" max="1542" width="13.44140625" style="25" customWidth="1"/>
    <col min="1543" max="1543" width="9.6640625" style="25"/>
    <col min="1544" max="1544" width="13.88671875" style="25" customWidth="1"/>
    <col min="1545" max="1545" width="10.6640625" style="25" customWidth="1"/>
    <col min="1546" max="1546" width="17.33203125" style="25" customWidth="1"/>
    <col min="1547" max="1548" width="12.6640625" style="25" customWidth="1"/>
    <col min="1549" max="1549" width="11.21875" style="25" customWidth="1"/>
    <col min="1550" max="1550" width="18.33203125" style="25" customWidth="1"/>
    <col min="1551" max="1551" width="12.88671875" style="25" customWidth="1"/>
    <col min="1552" max="1553" width="13.21875" style="25" customWidth="1"/>
    <col min="1554" max="1554" width="10.88671875" style="25" customWidth="1"/>
    <col min="1555" max="1555" width="11.109375" style="25" customWidth="1"/>
    <col min="1556" max="1556" width="15.21875" style="25" customWidth="1"/>
    <col min="1557" max="1557" width="9.6640625" style="25"/>
    <col min="1558" max="1558" width="11" style="25" customWidth="1"/>
    <col min="1559" max="1559" width="10.77734375" style="25" customWidth="1"/>
    <col min="1560" max="1560" width="11.44140625" style="25" customWidth="1"/>
    <col min="1561" max="1561" width="4" style="25" customWidth="1"/>
    <col min="1562" max="1752" width="9.6640625" style="25"/>
    <col min="1753" max="1753" width="6.44140625" style="25" customWidth="1"/>
    <col min="1754" max="1754" width="13.88671875" style="25" customWidth="1"/>
    <col min="1755" max="1755" width="11.88671875" style="25" customWidth="1"/>
    <col min="1756" max="1758" width="9.6640625" style="25"/>
    <col min="1759" max="1759" width="15.44140625" style="25" customWidth="1"/>
    <col min="1760" max="1760" width="16.21875" style="25" customWidth="1"/>
    <col min="1761" max="1772" width="9.6640625" style="25"/>
    <col min="1773" max="1773" width="12" style="25" customWidth="1"/>
    <col min="1774" max="1774" width="12.77734375" style="25" customWidth="1"/>
    <col min="1775" max="1775" width="11.109375" style="25" customWidth="1"/>
    <col min="1776" max="1776" width="12" style="25" customWidth="1"/>
    <col min="1777" max="1777" width="9.6640625" style="25"/>
    <col min="1778" max="1778" width="15.33203125" style="25" customWidth="1"/>
    <col min="1779" max="1779" width="15.21875" style="25" customWidth="1"/>
    <col min="1780" max="1780" width="21.44140625" style="25" customWidth="1"/>
    <col min="1781" max="1796" width="9.6640625" style="25"/>
    <col min="1797" max="1798" width="13.44140625" style="25" customWidth="1"/>
    <col min="1799" max="1799" width="9.6640625" style="25"/>
    <col min="1800" max="1800" width="13.88671875" style="25" customWidth="1"/>
    <col min="1801" max="1801" width="10.6640625" style="25" customWidth="1"/>
    <col min="1802" max="1802" width="17.33203125" style="25" customWidth="1"/>
    <col min="1803" max="1804" width="12.6640625" style="25" customWidth="1"/>
    <col min="1805" max="1805" width="11.21875" style="25" customWidth="1"/>
    <col min="1806" max="1806" width="18.33203125" style="25" customWidth="1"/>
    <col min="1807" max="1807" width="12.88671875" style="25" customWidth="1"/>
    <col min="1808" max="1809" width="13.21875" style="25" customWidth="1"/>
    <col min="1810" max="1810" width="10.88671875" style="25" customWidth="1"/>
    <col min="1811" max="1811" width="11.109375" style="25" customWidth="1"/>
    <col min="1812" max="1812" width="15.21875" style="25" customWidth="1"/>
    <col min="1813" max="1813" width="9.6640625" style="25"/>
    <col min="1814" max="1814" width="11" style="25" customWidth="1"/>
    <col min="1815" max="1815" width="10.77734375" style="25" customWidth="1"/>
    <col min="1816" max="1816" width="11.44140625" style="25" customWidth="1"/>
    <col min="1817" max="1817" width="4" style="25" customWidth="1"/>
    <col min="1818" max="2008" width="9.6640625" style="25"/>
    <col min="2009" max="2009" width="6.44140625" style="25" customWidth="1"/>
    <col min="2010" max="2010" width="13.88671875" style="25" customWidth="1"/>
    <col min="2011" max="2011" width="11.88671875" style="25" customWidth="1"/>
    <col min="2012" max="2014" width="9.6640625" style="25"/>
    <col min="2015" max="2015" width="15.44140625" style="25" customWidth="1"/>
    <col min="2016" max="2016" width="16.21875" style="25" customWidth="1"/>
    <col min="2017" max="2028" width="9.6640625" style="25"/>
    <col min="2029" max="2029" width="12" style="25" customWidth="1"/>
    <col min="2030" max="2030" width="12.77734375" style="25" customWidth="1"/>
    <col min="2031" max="2031" width="11.109375" style="25" customWidth="1"/>
    <col min="2032" max="2032" width="12" style="25" customWidth="1"/>
    <col min="2033" max="2033" width="9.6640625" style="25"/>
    <col min="2034" max="2034" width="15.33203125" style="25" customWidth="1"/>
    <col min="2035" max="2035" width="15.21875" style="25" customWidth="1"/>
    <col min="2036" max="2036" width="21.44140625" style="25" customWidth="1"/>
    <col min="2037" max="2052" width="9.6640625" style="25"/>
    <col min="2053" max="2054" width="13.44140625" style="25" customWidth="1"/>
    <col min="2055" max="2055" width="9.6640625" style="25"/>
    <col min="2056" max="2056" width="13.88671875" style="25" customWidth="1"/>
    <col min="2057" max="2057" width="10.6640625" style="25" customWidth="1"/>
    <col min="2058" max="2058" width="17.33203125" style="25" customWidth="1"/>
    <col min="2059" max="2060" width="12.6640625" style="25" customWidth="1"/>
    <col min="2061" max="2061" width="11.21875" style="25" customWidth="1"/>
    <col min="2062" max="2062" width="18.33203125" style="25" customWidth="1"/>
    <col min="2063" max="2063" width="12.88671875" style="25" customWidth="1"/>
    <col min="2064" max="2065" width="13.21875" style="25" customWidth="1"/>
    <col min="2066" max="2066" width="10.88671875" style="25" customWidth="1"/>
    <col min="2067" max="2067" width="11.109375" style="25" customWidth="1"/>
    <col min="2068" max="2068" width="15.21875" style="25" customWidth="1"/>
    <col min="2069" max="2069" width="9.6640625" style="25"/>
    <col min="2070" max="2070" width="11" style="25" customWidth="1"/>
    <col min="2071" max="2071" width="10.77734375" style="25" customWidth="1"/>
    <col min="2072" max="2072" width="11.44140625" style="25" customWidth="1"/>
    <col min="2073" max="2073" width="4" style="25" customWidth="1"/>
    <col min="2074" max="2264" width="9.6640625" style="25"/>
    <col min="2265" max="2265" width="6.44140625" style="25" customWidth="1"/>
    <col min="2266" max="2266" width="13.88671875" style="25" customWidth="1"/>
    <col min="2267" max="2267" width="11.88671875" style="25" customWidth="1"/>
    <col min="2268" max="2270" width="9.6640625" style="25"/>
    <col min="2271" max="2271" width="15.44140625" style="25" customWidth="1"/>
    <col min="2272" max="2272" width="16.21875" style="25" customWidth="1"/>
    <col min="2273" max="2284" width="9.6640625" style="25"/>
    <col min="2285" max="2285" width="12" style="25" customWidth="1"/>
    <col min="2286" max="2286" width="12.77734375" style="25" customWidth="1"/>
    <col min="2287" max="2287" width="11.109375" style="25" customWidth="1"/>
    <col min="2288" max="2288" width="12" style="25" customWidth="1"/>
    <col min="2289" max="2289" width="9.6640625" style="25"/>
    <col min="2290" max="2290" width="15.33203125" style="25" customWidth="1"/>
    <col min="2291" max="2291" width="15.21875" style="25" customWidth="1"/>
    <col min="2292" max="2292" width="21.44140625" style="25" customWidth="1"/>
    <col min="2293" max="2308" width="9.6640625" style="25"/>
    <col min="2309" max="2310" width="13.44140625" style="25" customWidth="1"/>
    <col min="2311" max="2311" width="9.6640625" style="25"/>
    <col min="2312" max="2312" width="13.88671875" style="25" customWidth="1"/>
    <col min="2313" max="2313" width="10.6640625" style="25" customWidth="1"/>
    <col min="2314" max="2314" width="17.33203125" style="25" customWidth="1"/>
    <col min="2315" max="2316" width="12.6640625" style="25" customWidth="1"/>
    <col min="2317" max="2317" width="11.21875" style="25" customWidth="1"/>
    <col min="2318" max="2318" width="18.33203125" style="25" customWidth="1"/>
    <col min="2319" max="2319" width="12.88671875" style="25" customWidth="1"/>
    <col min="2320" max="2321" width="13.21875" style="25" customWidth="1"/>
    <col min="2322" max="2322" width="10.88671875" style="25" customWidth="1"/>
    <col min="2323" max="2323" width="11.109375" style="25" customWidth="1"/>
    <col min="2324" max="2324" width="15.21875" style="25" customWidth="1"/>
    <col min="2325" max="2325" width="9.6640625" style="25"/>
    <col min="2326" max="2326" width="11" style="25" customWidth="1"/>
    <col min="2327" max="2327" width="10.77734375" style="25" customWidth="1"/>
    <col min="2328" max="2328" width="11.44140625" style="25" customWidth="1"/>
    <col min="2329" max="2329" width="4" style="25" customWidth="1"/>
    <col min="2330" max="2520" width="9.6640625" style="25"/>
    <col min="2521" max="2521" width="6.44140625" style="25" customWidth="1"/>
    <col min="2522" max="2522" width="13.88671875" style="25" customWidth="1"/>
    <col min="2523" max="2523" width="11.88671875" style="25" customWidth="1"/>
    <col min="2524" max="2526" width="9.6640625" style="25"/>
    <col min="2527" max="2527" width="15.44140625" style="25" customWidth="1"/>
    <col min="2528" max="2528" width="16.21875" style="25" customWidth="1"/>
    <col min="2529" max="2540" width="9.6640625" style="25"/>
    <col min="2541" max="2541" width="12" style="25" customWidth="1"/>
    <col min="2542" max="2542" width="12.77734375" style="25" customWidth="1"/>
    <col min="2543" max="2543" width="11.109375" style="25" customWidth="1"/>
    <col min="2544" max="2544" width="12" style="25" customWidth="1"/>
    <col min="2545" max="2545" width="9.6640625" style="25"/>
    <col min="2546" max="2546" width="15.33203125" style="25" customWidth="1"/>
    <col min="2547" max="2547" width="15.21875" style="25" customWidth="1"/>
    <col min="2548" max="2548" width="21.44140625" style="25" customWidth="1"/>
    <col min="2549" max="2564" width="9.6640625" style="25"/>
    <col min="2565" max="2566" width="13.44140625" style="25" customWidth="1"/>
    <col min="2567" max="2567" width="9.6640625" style="25"/>
    <col min="2568" max="2568" width="13.88671875" style="25" customWidth="1"/>
    <col min="2569" max="2569" width="10.6640625" style="25" customWidth="1"/>
    <col min="2570" max="2570" width="17.33203125" style="25" customWidth="1"/>
    <col min="2571" max="2572" width="12.6640625" style="25" customWidth="1"/>
    <col min="2573" max="2573" width="11.21875" style="25" customWidth="1"/>
    <col min="2574" max="2574" width="18.33203125" style="25" customWidth="1"/>
    <col min="2575" max="2575" width="12.88671875" style="25" customWidth="1"/>
    <col min="2576" max="2577" width="13.21875" style="25" customWidth="1"/>
    <col min="2578" max="2578" width="10.88671875" style="25" customWidth="1"/>
    <col min="2579" max="2579" width="11.109375" style="25" customWidth="1"/>
    <col min="2580" max="2580" width="15.21875" style="25" customWidth="1"/>
    <col min="2581" max="2581" width="9.6640625" style="25"/>
    <col min="2582" max="2582" width="11" style="25" customWidth="1"/>
    <col min="2583" max="2583" width="10.77734375" style="25" customWidth="1"/>
    <col min="2584" max="2584" width="11.44140625" style="25" customWidth="1"/>
    <col min="2585" max="2585" width="4" style="25" customWidth="1"/>
    <col min="2586" max="2776" width="9.6640625" style="25"/>
    <col min="2777" max="2777" width="6.44140625" style="25" customWidth="1"/>
    <col min="2778" max="2778" width="13.88671875" style="25" customWidth="1"/>
    <col min="2779" max="2779" width="11.88671875" style="25" customWidth="1"/>
    <col min="2780" max="2782" width="9.6640625" style="25"/>
    <col min="2783" max="2783" width="15.44140625" style="25" customWidth="1"/>
    <col min="2784" max="2784" width="16.21875" style="25" customWidth="1"/>
    <col min="2785" max="2796" width="9.6640625" style="25"/>
    <col min="2797" max="2797" width="12" style="25" customWidth="1"/>
    <col min="2798" max="2798" width="12.77734375" style="25" customWidth="1"/>
    <col min="2799" max="2799" width="11.109375" style="25" customWidth="1"/>
    <col min="2800" max="2800" width="12" style="25" customWidth="1"/>
    <col min="2801" max="2801" width="9.6640625" style="25"/>
    <col min="2802" max="2802" width="15.33203125" style="25" customWidth="1"/>
    <col min="2803" max="2803" width="15.21875" style="25" customWidth="1"/>
    <col min="2804" max="2804" width="21.44140625" style="25" customWidth="1"/>
    <col min="2805" max="2820" width="9.6640625" style="25"/>
    <col min="2821" max="2822" width="13.44140625" style="25" customWidth="1"/>
    <col min="2823" max="2823" width="9.6640625" style="25"/>
    <col min="2824" max="2824" width="13.88671875" style="25" customWidth="1"/>
    <col min="2825" max="2825" width="10.6640625" style="25" customWidth="1"/>
    <col min="2826" max="2826" width="17.33203125" style="25" customWidth="1"/>
    <col min="2827" max="2828" width="12.6640625" style="25" customWidth="1"/>
    <col min="2829" max="2829" width="11.21875" style="25" customWidth="1"/>
    <col min="2830" max="2830" width="18.33203125" style="25" customWidth="1"/>
    <col min="2831" max="2831" width="12.88671875" style="25" customWidth="1"/>
    <col min="2832" max="2833" width="13.21875" style="25" customWidth="1"/>
    <col min="2834" max="2834" width="10.88671875" style="25" customWidth="1"/>
    <col min="2835" max="2835" width="11.109375" style="25" customWidth="1"/>
    <col min="2836" max="2836" width="15.21875" style="25" customWidth="1"/>
    <col min="2837" max="2837" width="9.6640625" style="25"/>
    <col min="2838" max="2838" width="11" style="25" customWidth="1"/>
    <col min="2839" max="2839" width="10.77734375" style="25" customWidth="1"/>
    <col min="2840" max="2840" width="11.44140625" style="25" customWidth="1"/>
    <col min="2841" max="2841" width="4" style="25" customWidth="1"/>
    <col min="2842" max="3032" width="9.6640625" style="25"/>
    <col min="3033" max="3033" width="6.44140625" style="25" customWidth="1"/>
    <col min="3034" max="3034" width="13.88671875" style="25" customWidth="1"/>
    <col min="3035" max="3035" width="11.88671875" style="25" customWidth="1"/>
    <col min="3036" max="3038" width="9.6640625" style="25"/>
    <col min="3039" max="3039" width="15.44140625" style="25" customWidth="1"/>
    <col min="3040" max="3040" width="16.21875" style="25" customWidth="1"/>
    <col min="3041" max="3052" width="9.6640625" style="25"/>
    <col min="3053" max="3053" width="12" style="25" customWidth="1"/>
    <col min="3054" max="3054" width="12.77734375" style="25" customWidth="1"/>
    <col min="3055" max="3055" width="11.109375" style="25" customWidth="1"/>
    <col min="3056" max="3056" width="12" style="25" customWidth="1"/>
    <col min="3057" max="3057" width="9.6640625" style="25"/>
    <col min="3058" max="3058" width="15.33203125" style="25" customWidth="1"/>
    <col min="3059" max="3059" width="15.21875" style="25" customWidth="1"/>
    <col min="3060" max="3060" width="21.44140625" style="25" customWidth="1"/>
    <col min="3061" max="3076" width="9.6640625" style="25"/>
    <col min="3077" max="3078" width="13.44140625" style="25" customWidth="1"/>
    <col min="3079" max="3079" width="9.6640625" style="25"/>
    <col min="3080" max="3080" width="13.88671875" style="25" customWidth="1"/>
    <col min="3081" max="3081" width="10.6640625" style="25" customWidth="1"/>
    <col min="3082" max="3082" width="17.33203125" style="25" customWidth="1"/>
    <col min="3083" max="3084" width="12.6640625" style="25" customWidth="1"/>
    <col min="3085" max="3085" width="11.21875" style="25" customWidth="1"/>
    <col min="3086" max="3086" width="18.33203125" style="25" customWidth="1"/>
    <col min="3087" max="3087" width="12.88671875" style="25" customWidth="1"/>
    <col min="3088" max="3089" width="13.21875" style="25" customWidth="1"/>
    <col min="3090" max="3090" width="10.88671875" style="25" customWidth="1"/>
    <col min="3091" max="3091" width="11.109375" style="25" customWidth="1"/>
    <col min="3092" max="3092" width="15.21875" style="25" customWidth="1"/>
    <col min="3093" max="3093" width="9.6640625" style="25"/>
    <col min="3094" max="3094" width="11" style="25" customWidth="1"/>
    <col min="3095" max="3095" width="10.77734375" style="25" customWidth="1"/>
    <col min="3096" max="3096" width="11.44140625" style="25" customWidth="1"/>
    <col min="3097" max="3097" width="4" style="25" customWidth="1"/>
    <col min="3098" max="3288" width="9.6640625" style="25"/>
    <col min="3289" max="3289" width="6.44140625" style="25" customWidth="1"/>
    <col min="3290" max="3290" width="13.88671875" style="25" customWidth="1"/>
    <col min="3291" max="3291" width="11.88671875" style="25" customWidth="1"/>
    <col min="3292" max="3294" width="9.6640625" style="25"/>
    <col min="3295" max="3295" width="15.44140625" style="25" customWidth="1"/>
    <col min="3296" max="3296" width="16.21875" style="25" customWidth="1"/>
    <col min="3297" max="3308" width="9.6640625" style="25"/>
    <col min="3309" max="3309" width="12" style="25" customWidth="1"/>
    <col min="3310" max="3310" width="12.77734375" style="25" customWidth="1"/>
    <col min="3311" max="3311" width="11.109375" style="25" customWidth="1"/>
    <col min="3312" max="3312" width="12" style="25" customWidth="1"/>
    <col min="3313" max="3313" width="9.6640625" style="25"/>
    <col min="3314" max="3314" width="15.33203125" style="25" customWidth="1"/>
    <col min="3315" max="3315" width="15.21875" style="25" customWidth="1"/>
    <col min="3316" max="3316" width="21.44140625" style="25" customWidth="1"/>
    <col min="3317" max="3332" width="9.6640625" style="25"/>
    <col min="3333" max="3334" width="13.44140625" style="25" customWidth="1"/>
    <col min="3335" max="3335" width="9.6640625" style="25"/>
    <col min="3336" max="3336" width="13.88671875" style="25" customWidth="1"/>
    <col min="3337" max="3337" width="10.6640625" style="25" customWidth="1"/>
    <col min="3338" max="3338" width="17.33203125" style="25" customWidth="1"/>
    <col min="3339" max="3340" width="12.6640625" style="25" customWidth="1"/>
    <col min="3341" max="3341" width="11.21875" style="25" customWidth="1"/>
    <col min="3342" max="3342" width="18.33203125" style="25" customWidth="1"/>
    <col min="3343" max="3343" width="12.88671875" style="25" customWidth="1"/>
    <col min="3344" max="3345" width="13.21875" style="25" customWidth="1"/>
    <col min="3346" max="3346" width="10.88671875" style="25" customWidth="1"/>
    <col min="3347" max="3347" width="11.109375" style="25" customWidth="1"/>
    <col min="3348" max="3348" width="15.21875" style="25" customWidth="1"/>
    <col min="3349" max="3349" width="9.6640625" style="25"/>
    <col min="3350" max="3350" width="11" style="25" customWidth="1"/>
    <col min="3351" max="3351" width="10.77734375" style="25" customWidth="1"/>
    <col min="3352" max="3352" width="11.44140625" style="25" customWidth="1"/>
    <col min="3353" max="3353" width="4" style="25" customWidth="1"/>
    <col min="3354" max="3544" width="9.6640625" style="25"/>
    <col min="3545" max="3545" width="6.44140625" style="25" customWidth="1"/>
    <col min="3546" max="3546" width="13.88671875" style="25" customWidth="1"/>
    <col min="3547" max="3547" width="11.88671875" style="25" customWidth="1"/>
    <col min="3548" max="3550" width="9.6640625" style="25"/>
    <col min="3551" max="3551" width="15.44140625" style="25" customWidth="1"/>
    <col min="3552" max="3552" width="16.21875" style="25" customWidth="1"/>
    <col min="3553" max="3564" width="9.6640625" style="25"/>
    <col min="3565" max="3565" width="12" style="25" customWidth="1"/>
    <col min="3566" max="3566" width="12.77734375" style="25" customWidth="1"/>
    <col min="3567" max="3567" width="11.109375" style="25" customWidth="1"/>
    <col min="3568" max="3568" width="12" style="25" customWidth="1"/>
    <col min="3569" max="3569" width="9.6640625" style="25"/>
    <col min="3570" max="3570" width="15.33203125" style="25" customWidth="1"/>
    <col min="3571" max="3571" width="15.21875" style="25" customWidth="1"/>
    <col min="3572" max="3572" width="21.44140625" style="25" customWidth="1"/>
    <col min="3573" max="3588" width="9.6640625" style="25"/>
    <col min="3589" max="3590" width="13.44140625" style="25" customWidth="1"/>
    <col min="3591" max="3591" width="9.6640625" style="25"/>
    <col min="3592" max="3592" width="13.88671875" style="25" customWidth="1"/>
    <col min="3593" max="3593" width="10.6640625" style="25" customWidth="1"/>
    <col min="3594" max="3594" width="17.33203125" style="25" customWidth="1"/>
    <col min="3595" max="3596" width="12.6640625" style="25" customWidth="1"/>
    <col min="3597" max="3597" width="11.21875" style="25" customWidth="1"/>
    <col min="3598" max="3598" width="18.33203125" style="25" customWidth="1"/>
    <col min="3599" max="3599" width="12.88671875" style="25" customWidth="1"/>
    <col min="3600" max="3601" width="13.21875" style="25" customWidth="1"/>
    <col min="3602" max="3602" width="10.88671875" style="25" customWidth="1"/>
    <col min="3603" max="3603" width="11.109375" style="25" customWidth="1"/>
    <col min="3604" max="3604" width="15.21875" style="25" customWidth="1"/>
    <col min="3605" max="3605" width="9.6640625" style="25"/>
    <col min="3606" max="3606" width="11" style="25" customWidth="1"/>
    <col min="3607" max="3607" width="10.77734375" style="25" customWidth="1"/>
    <col min="3608" max="3608" width="11.44140625" style="25" customWidth="1"/>
    <col min="3609" max="3609" width="4" style="25" customWidth="1"/>
    <col min="3610" max="3800" width="9.6640625" style="25"/>
    <col min="3801" max="3801" width="6.44140625" style="25" customWidth="1"/>
    <col min="3802" max="3802" width="13.88671875" style="25" customWidth="1"/>
    <col min="3803" max="3803" width="11.88671875" style="25" customWidth="1"/>
    <col min="3804" max="3806" width="9.6640625" style="25"/>
    <col min="3807" max="3807" width="15.44140625" style="25" customWidth="1"/>
    <col min="3808" max="3808" width="16.21875" style="25" customWidth="1"/>
    <col min="3809" max="3820" width="9.6640625" style="25"/>
    <col min="3821" max="3821" width="12" style="25" customWidth="1"/>
    <col min="3822" max="3822" width="12.77734375" style="25" customWidth="1"/>
    <col min="3823" max="3823" width="11.109375" style="25" customWidth="1"/>
    <col min="3824" max="3824" width="12" style="25" customWidth="1"/>
    <col min="3825" max="3825" width="9.6640625" style="25"/>
    <col min="3826" max="3826" width="15.33203125" style="25" customWidth="1"/>
    <col min="3827" max="3827" width="15.21875" style="25" customWidth="1"/>
    <col min="3828" max="3828" width="21.44140625" style="25" customWidth="1"/>
    <col min="3829" max="3844" width="9.6640625" style="25"/>
    <col min="3845" max="3846" width="13.44140625" style="25" customWidth="1"/>
    <col min="3847" max="3847" width="9.6640625" style="25"/>
    <col min="3848" max="3848" width="13.88671875" style="25" customWidth="1"/>
    <col min="3849" max="3849" width="10.6640625" style="25" customWidth="1"/>
    <col min="3850" max="3850" width="17.33203125" style="25" customWidth="1"/>
    <col min="3851" max="3852" width="12.6640625" style="25" customWidth="1"/>
    <col min="3853" max="3853" width="11.21875" style="25" customWidth="1"/>
    <col min="3854" max="3854" width="18.33203125" style="25" customWidth="1"/>
    <col min="3855" max="3855" width="12.88671875" style="25" customWidth="1"/>
    <col min="3856" max="3857" width="13.21875" style="25" customWidth="1"/>
    <col min="3858" max="3858" width="10.88671875" style="25" customWidth="1"/>
    <col min="3859" max="3859" width="11.109375" style="25" customWidth="1"/>
    <col min="3860" max="3860" width="15.21875" style="25" customWidth="1"/>
    <col min="3861" max="3861" width="9.6640625" style="25"/>
    <col min="3862" max="3862" width="11" style="25" customWidth="1"/>
    <col min="3863" max="3863" width="10.77734375" style="25" customWidth="1"/>
    <col min="3864" max="3864" width="11.44140625" style="25" customWidth="1"/>
    <col min="3865" max="3865" width="4" style="25" customWidth="1"/>
    <col min="3866" max="4056" width="9.6640625" style="25"/>
    <col min="4057" max="4057" width="6.44140625" style="25" customWidth="1"/>
    <col min="4058" max="4058" width="13.88671875" style="25" customWidth="1"/>
    <col min="4059" max="4059" width="11.88671875" style="25" customWidth="1"/>
    <col min="4060" max="4062" width="9.6640625" style="25"/>
    <col min="4063" max="4063" width="15.44140625" style="25" customWidth="1"/>
    <col min="4064" max="4064" width="16.21875" style="25" customWidth="1"/>
    <col min="4065" max="4076" width="9.6640625" style="25"/>
    <col min="4077" max="4077" width="12" style="25" customWidth="1"/>
    <col min="4078" max="4078" width="12.77734375" style="25" customWidth="1"/>
    <col min="4079" max="4079" width="11.109375" style="25" customWidth="1"/>
    <col min="4080" max="4080" width="12" style="25" customWidth="1"/>
    <col min="4081" max="4081" width="9.6640625" style="25"/>
    <col min="4082" max="4082" width="15.33203125" style="25" customWidth="1"/>
    <col min="4083" max="4083" width="15.21875" style="25" customWidth="1"/>
    <col min="4084" max="4084" width="21.44140625" style="25" customWidth="1"/>
    <col min="4085" max="4100" width="9.6640625" style="25"/>
    <col min="4101" max="4102" width="13.44140625" style="25" customWidth="1"/>
    <col min="4103" max="4103" width="9.6640625" style="25"/>
    <col min="4104" max="4104" width="13.88671875" style="25" customWidth="1"/>
    <col min="4105" max="4105" width="10.6640625" style="25" customWidth="1"/>
    <col min="4106" max="4106" width="17.33203125" style="25" customWidth="1"/>
    <col min="4107" max="4108" width="12.6640625" style="25" customWidth="1"/>
    <col min="4109" max="4109" width="11.21875" style="25" customWidth="1"/>
    <col min="4110" max="4110" width="18.33203125" style="25" customWidth="1"/>
    <col min="4111" max="4111" width="12.88671875" style="25" customWidth="1"/>
    <col min="4112" max="4113" width="13.21875" style="25" customWidth="1"/>
    <col min="4114" max="4114" width="10.88671875" style="25" customWidth="1"/>
    <col min="4115" max="4115" width="11.109375" style="25" customWidth="1"/>
    <col min="4116" max="4116" width="15.21875" style="25" customWidth="1"/>
    <col min="4117" max="4117" width="9.6640625" style="25"/>
    <col min="4118" max="4118" width="11" style="25" customWidth="1"/>
    <col min="4119" max="4119" width="10.77734375" style="25" customWidth="1"/>
    <col min="4120" max="4120" width="11.44140625" style="25" customWidth="1"/>
    <col min="4121" max="4121" width="4" style="25" customWidth="1"/>
    <col min="4122" max="4312" width="9.6640625" style="25"/>
    <col min="4313" max="4313" width="6.44140625" style="25" customWidth="1"/>
    <col min="4314" max="4314" width="13.88671875" style="25" customWidth="1"/>
    <col min="4315" max="4315" width="11.88671875" style="25" customWidth="1"/>
    <col min="4316" max="4318" width="9.6640625" style="25"/>
    <col min="4319" max="4319" width="15.44140625" style="25" customWidth="1"/>
    <col min="4320" max="4320" width="16.21875" style="25" customWidth="1"/>
    <col min="4321" max="4332" width="9.6640625" style="25"/>
    <col min="4333" max="4333" width="12" style="25" customWidth="1"/>
    <col min="4334" max="4334" width="12.77734375" style="25" customWidth="1"/>
    <col min="4335" max="4335" width="11.109375" style="25" customWidth="1"/>
    <col min="4336" max="4336" width="12" style="25" customWidth="1"/>
    <col min="4337" max="4337" width="9.6640625" style="25"/>
    <col min="4338" max="4338" width="15.33203125" style="25" customWidth="1"/>
    <col min="4339" max="4339" width="15.21875" style="25" customWidth="1"/>
    <col min="4340" max="4340" width="21.44140625" style="25" customWidth="1"/>
    <col min="4341" max="4356" width="9.6640625" style="25"/>
    <col min="4357" max="4358" width="13.44140625" style="25" customWidth="1"/>
    <col min="4359" max="4359" width="9.6640625" style="25"/>
    <col min="4360" max="4360" width="13.88671875" style="25" customWidth="1"/>
    <col min="4361" max="4361" width="10.6640625" style="25" customWidth="1"/>
    <col min="4362" max="4362" width="17.33203125" style="25" customWidth="1"/>
    <col min="4363" max="4364" width="12.6640625" style="25" customWidth="1"/>
    <col min="4365" max="4365" width="11.21875" style="25" customWidth="1"/>
    <col min="4366" max="4366" width="18.33203125" style="25" customWidth="1"/>
    <col min="4367" max="4367" width="12.88671875" style="25" customWidth="1"/>
    <col min="4368" max="4369" width="13.21875" style="25" customWidth="1"/>
    <col min="4370" max="4370" width="10.88671875" style="25" customWidth="1"/>
    <col min="4371" max="4371" width="11.109375" style="25" customWidth="1"/>
    <col min="4372" max="4372" width="15.21875" style="25" customWidth="1"/>
    <col min="4373" max="4373" width="9.6640625" style="25"/>
    <col min="4374" max="4374" width="11" style="25" customWidth="1"/>
    <col min="4375" max="4375" width="10.77734375" style="25" customWidth="1"/>
    <col min="4376" max="4376" width="11.44140625" style="25" customWidth="1"/>
    <col min="4377" max="4377" width="4" style="25" customWidth="1"/>
    <col min="4378" max="4568" width="9.6640625" style="25"/>
    <col min="4569" max="4569" width="6.44140625" style="25" customWidth="1"/>
    <col min="4570" max="4570" width="13.88671875" style="25" customWidth="1"/>
    <col min="4571" max="4571" width="11.88671875" style="25" customWidth="1"/>
    <col min="4572" max="4574" width="9.6640625" style="25"/>
    <col min="4575" max="4575" width="15.44140625" style="25" customWidth="1"/>
    <col min="4576" max="4576" width="16.21875" style="25" customWidth="1"/>
    <col min="4577" max="4588" width="9.6640625" style="25"/>
    <col min="4589" max="4589" width="12" style="25" customWidth="1"/>
    <col min="4590" max="4590" width="12.77734375" style="25" customWidth="1"/>
    <col min="4591" max="4591" width="11.109375" style="25" customWidth="1"/>
    <col min="4592" max="4592" width="12" style="25" customWidth="1"/>
    <col min="4593" max="4593" width="9.6640625" style="25"/>
    <col min="4594" max="4594" width="15.33203125" style="25" customWidth="1"/>
    <col min="4595" max="4595" width="15.21875" style="25" customWidth="1"/>
    <col min="4596" max="4596" width="21.44140625" style="25" customWidth="1"/>
    <col min="4597" max="4612" width="9.6640625" style="25"/>
    <col min="4613" max="4614" width="13.44140625" style="25" customWidth="1"/>
    <col min="4615" max="4615" width="9.6640625" style="25"/>
    <col min="4616" max="4616" width="13.88671875" style="25" customWidth="1"/>
    <col min="4617" max="4617" width="10.6640625" style="25" customWidth="1"/>
    <col min="4618" max="4618" width="17.33203125" style="25" customWidth="1"/>
    <col min="4619" max="4620" width="12.6640625" style="25" customWidth="1"/>
    <col min="4621" max="4621" width="11.21875" style="25" customWidth="1"/>
    <col min="4622" max="4622" width="18.33203125" style="25" customWidth="1"/>
    <col min="4623" max="4623" width="12.88671875" style="25" customWidth="1"/>
    <col min="4624" max="4625" width="13.21875" style="25" customWidth="1"/>
    <col min="4626" max="4626" width="10.88671875" style="25" customWidth="1"/>
    <col min="4627" max="4627" width="11.109375" style="25" customWidth="1"/>
    <col min="4628" max="4628" width="15.21875" style="25" customWidth="1"/>
    <col min="4629" max="4629" width="9.6640625" style="25"/>
    <col min="4630" max="4630" width="11" style="25" customWidth="1"/>
    <col min="4631" max="4631" width="10.77734375" style="25" customWidth="1"/>
    <col min="4632" max="4632" width="11.44140625" style="25" customWidth="1"/>
    <col min="4633" max="4633" width="4" style="25" customWidth="1"/>
    <col min="4634" max="4824" width="9.6640625" style="25"/>
    <col min="4825" max="4825" width="6.44140625" style="25" customWidth="1"/>
    <col min="4826" max="4826" width="13.88671875" style="25" customWidth="1"/>
    <col min="4827" max="4827" width="11.88671875" style="25" customWidth="1"/>
    <col min="4828" max="4830" width="9.6640625" style="25"/>
    <col min="4831" max="4831" width="15.44140625" style="25" customWidth="1"/>
    <col min="4832" max="4832" width="16.21875" style="25" customWidth="1"/>
    <col min="4833" max="4844" width="9.6640625" style="25"/>
    <col min="4845" max="4845" width="12" style="25" customWidth="1"/>
    <col min="4846" max="4846" width="12.77734375" style="25" customWidth="1"/>
    <col min="4847" max="4847" width="11.109375" style="25" customWidth="1"/>
    <col min="4848" max="4848" width="12" style="25" customWidth="1"/>
    <col min="4849" max="4849" width="9.6640625" style="25"/>
    <col min="4850" max="4850" width="15.33203125" style="25" customWidth="1"/>
    <col min="4851" max="4851" width="15.21875" style="25" customWidth="1"/>
    <col min="4852" max="4852" width="21.44140625" style="25" customWidth="1"/>
    <col min="4853" max="4868" width="9.6640625" style="25"/>
    <col min="4869" max="4870" width="13.44140625" style="25" customWidth="1"/>
    <col min="4871" max="4871" width="9.6640625" style="25"/>
    <col min="4872" max="4872" width="13.88671875" style="25" customWidth="1"/>
    <col min="4873" max="4873" width="10.6640625" style="25" customWidth="1"/>
    <col min="4874" max="4874" width="17.33203125" style="25" customWidth="1"/>
    <col min="4875" max="4876" width="12.6640625" style="25" customWidth="1"/>
    <col min="4877" max="4877" width="11.21875" style="25" customWidth="1"/>
    <col min="4878" max="4878" width="18.33203125" style="25" customWidth="1"/>
    <col min="4879" max="4879" width="12.88671875" style="25" customWidth="1"/>
    <col min="4880" max="4881" width="13.21875" style="25" customWidth="1"/>
    <col min="4882" max="4882" width="10.88671875" style="25" customWidth="1"/>
    <col min="4883" max="4883" width="11.109375" style="25" customWidth="1"/>
    <col min="4884" max="4884" width="15.21875" style="25" customWidth="1"/>
    <col min="4885" max="4885" width="9.6640625" style="25"/>
    <col min="4886" max="4886" width="11" style="25" customWidth="1"/>
    <col min="4887" max="4887" width="10.77734375" style="25" customWidth="1"/>
    <col min="4888" max="4888" width="11.44140625" style="25" customWidth="1"/>
    <col min="4889" max="4889" width="4" style="25" customWidth="1"/>
    <col min="4890" max="5080" width="9.6640625" style="25"/>
    <col min="5081" max="5081" width="6.44140625" style="25" customWidth="1"/>
    <col min="5082" max="5082" width="13.88671875" style="25" customWidth="1"/>
    <col min="5083" max="5083" width="11.88671875" style="25" customWidth="1"/>
    <col min="5084" max="5086" width="9.6640625" style="25"/>
    <col min="5087" max="5087" width="15.44140625" style="25" customWidth="1"/>
    <col min="5088" max="5088" width="16.21875" style="25" customWidth="1"/>
    <col min="5089" max="5100" width="9.6640625" style="25"/>
    <col min="5101" max="5101" width="12" style="25" customWidth="1"/>
    <col min="5102" max="5102" width="12.77734375" style="25" customWidth="1"/>
    <col min="5103" max="5103" width="11.109375" style="25" customWidth="1"/>
    <col min="5104" max="5104" width="12" style="25" customWidth="1"/>
    <col min="5105" max="5105" width="9.6640625" style="25"/>
    <col min="5106" max="5106" width="15.33203125" style="25" customWidth="1"/>
    <col min="5107" max="5107" width="15.21875" style="25" customWidth="1"/>
    <col min="5108" max="5108" width="21.44140625" style="25" customWidth="1"/>
    <col min="5109" max="5124" width="9.6640625" style="25"/>
    <col min="5125" max="5126" width="13.44140625" style="25" customWidth="1"/>
    <col min="5127" max="5127" width="9.6640625" style="25"/>
    <col min="5128" max="5128" width="13.88671875" style="25" customWidth="1"/>
    <col min="5129" max="5129" width="10.6640625" style="25" customWidth="1"/>
    <col min="5130" max="5130" width="17.33203125" style="25" customWidth="1"/>
    <col min="5131" max="5132" width="12.6640625" style="25" customWidth="1"/>
    <col min="5133" max="5133" width="11.21875" style="25" customWidth="1"/>
    <col min="5134" max="5134" width="18.33203125" style="25" customWidth="1"/>
    <col min="5135" max="5135" width="12.88671875" style="25" customWidth="1"/>
    <col min="5136" max="5137" width="13.21875" style="25" customWidth="1"/>
    <col min="5138" max="5138" width="10.88671875" style="25" customWidth="1"/>
    <col min="5139" max="5139" width="11.109375" style="25" customWidth="1"/>
    <col min="5140" max="5140" width="15.21875" style="25" customWidth="1"/>
    <col min="5141" max="5141" width="9.6640625" style="25"/>
    <col min="5142" max="5142" width="11" style="25" customWidth="1"/>
    <col min="5143" max="5143" width="10.77734375" style="25" customWidth="1"/>
    <col min="5144" max="5144" width="11.44140625" style="25" customWidth="1"/>
    <col min="5145" max="5145" width="4" style="25" customWidth="1"/>
    <col min="5146" max="5336" width="9.6640625" style="25"/>
    <col min="5337" max="5337" width="6.44140625" style="25" customWidth="1"/>
    <col min="5338" max="5338" width="13.88671875" style="25" customWidth="1"/>
    <col min="5339" max="5339" width="11.88671875" style="25" customWidth="1"/>
    <col min="5340" max="5342" width="9.6640625" style="25"/>
    <col min="5343" max="5343" width="15.44140625" style="25" customWidth="1"/>
    <col min="5344" max="5344" width="16.21875" style="25" customWidth="1"/>
    <col min="5345" max="5356" width="9.6640625" style="25"/>
    <col min="5357" max="5357" width="12" style="25" customWidth="1"/>
    <col min="5358" max="5358" width="12.77734375" style="25" customWidth="1"/>
    <col min="5359" max="5359" width="11.109375" style="25" customWidth="1"/>
    <col min="5360" max="5360" width="12" style="25" customWidth="1"/>
    <col min="5361" max="5361" width="9.6640625" style="25"/>
    <col min="5362" max="5362" width="15.33203125" style="25" customWidth="1"/>
    <col min="5363" max="5363" width="15.21875" style="25" customWidth="1"/>
    <col min="5364" max="5364" width="21.44140625" style="25" customWidth="1"/>
    <col min="5365" max="5380" width="9.6640625" style="25"/>
    <col min="5381" max="5382" width="13.44140625" style="25" customWidth="1"/>
    <col min="5383" max="5383" width="9.6640625" style="25"/>
    <col min="5384" max="5384" width="13.88671875" style="25" customWidth="1"/>
    <col min="5385" max="5385" width="10.6640625" style="25" customWidth="1"/>
    <col min="5386" max="5386" width="17.33203125" style="25" customWidth="1"/>
    <col min="5387" max="5388" width="12.6640625" style="25" customWidth="1"/>
    <col min="5389" max="5389" width="11.21875" style="25" customWidth="1"/>
    <col min="5390" max="5390" width="18.33203125" style="25" customWidth="1"/>
    <col min="5391" max="5391" width="12.88671875" style="25" customWidth="1"/>
    <col min="5392" max="5393" width="13.21875" style="25" customWidth="1"/>
    <col min="5394" max="5394" width="10.88671875" style="25" customWidth="1"/>
    <col min="5395" max="5395" width="11.109375" style="25" customWidth="1"/>
    <col min="5396" max="5396" width="15.21875" style="25" customWidth="1"/>
    <col min="5397" max="5397" width="9.6640625" style="25"/>
    <col min="5398" max="5398" width="11" style="25" customWidth="1"/>
    <col min="5399" max="5399" width="10.77734375" style="25" customWidth="1"/>
    <col min="5400" max="5400" width="11.44140625" style="25" customWidth="1"/>
    <col min="5401" max="5401" width="4" style="25" customWidth="1"/>
    <col min="5402" max="5592" width="9.6640625" style="25"/>
    <col min="5593" max="5593" width="6.44140625" style="25" customWidth="1"/>
    <col min="5594" max="5594" width="13.88671875" style="25" customWidth="1"/>
    <col min="5595" max="5595" width="11.88671875" style="25" customWidth="1"/>
    <col min="5596" max="5598" width="9.6640625" style="25"/>
    <col min="5599" max="5599" width="15.44140625" style="25" customWidth="1"/>
    <col min="5600" max="5600" width="16.21875" style="25" customWidth="1"/>
    <col min="5601" max="5612" width="9.6640625" style="25"/>
    <col min="5613" max="5613" width="12" style="25" customWidth="1"/>
    <col min="5614" max="5614" width="12.77734375" style="25" customWidth="1"/>
    <col min="5615" max="5615" width="11.109375" style="25" customWidth="1"/>
    <col min="5616" max="5616" width="12" style="25" customWidth="1"/>
    <col min="5617" max="5617" width="9.6640625" style="25"/>
    <col min="5618" max="5618" width="15.33203125" style="25" customWidth="1"/>
    <col min="5619" max="5619" width="15.21875" style="25" customWidth="1"/>
    <col min="5620" max="5620" width="21.44140625" style="25" customWidth="1"/>
    <col min="5621" max="5636" width="9.6640625" style="25"/>
    <col min="5637" max="5638" width="13.44140625" style="25" customWidth="1"/>
    <col min="5639" max="5639" width="9.6640625" style="25"/>
    <col min="5640" max="5640" width="13.88671875" style="25" customWidth="1"/>
    <col min="5641" max="5641" width="10.6640625" style="25" customWidth="1"/>
    <col min="5642" max="5642" width="17.33203125" style="25" customWidth="1"/>
    <col min="5643" max="5644" width="12.6640625" style="25" customWidth="1"/>
    <col min="5645" max="5645" width="11.21875" style="25" customWidth="1"/>
    <col min="5646" max="5646" width="18.33203125" style="25" customWidth="1"/>
    <col min="5647" max="5647" width="12.88671875" style="25" customWidth="1"/>
    <col min="5648" max="5649" width="13.21875" style="25" customWidth="1"/>
    <col min="5650" max="5650" width="10.88671875" style="25" customWidth="1"/>
    <col min="5651" max="5651" width="11.109375" style="25" customWidth="1"/>
    <col min="5652" max="5652" width="15.21875" style="25" customWidth="1"/>
    <col min="5653" max="5653" width="9.6640625" style="25"/>
    <col min="5654" max="5654" width="11" style="25" customWidth="1"/>
    <col min="5655" max="5655" width="10.77734375" style="25" customWidth="1"/>
    <col min="5656" max="5656" width="11.44140625" style="25" customWidth="1"/>
    <col min="5657" max="5657" width="4" style="25" customWidth="1"/>
    <col min="5658" max="5848" width="9.6640625" style="25"/>
    <col min="5849" max="5849" width="6.44140625" style="25" customWidth="1"/>
    <col min="5850" max="5850" width="13.88671875" style="25" customWidth="1"/>
    <col min="5851" max="5851" width="11.88671875" style="25" customWidth="1"/>
    <col min="5852" max="5854" width="9.6640625" style="25"/>
    <col min="5855" max="5855" width="15.44140625" style="25" customWidth="1"/>
    <col min="5856" max="5856" width="16.21875" style="25" customWidth="1"/>
    <col min="5857" max="5868" width="9.6640625" style="25"/>
    <col min="5869" max="5869" width="12" style="25" customWidth="1"/>
    <col min="5870" max="5870" width="12.77734375" style="25" customWidth="1"/>
    <col min="5871" max="5871" width="11.109375" style="25" customWidth="1"/>
    <col min="5872" max="5872" width="12" style="25" customWidth="1"/>
    <col min="5873" max="5873" width="9.6640625" style="25"/>
    <col min="5874" max="5874" width="15.33203125" style="25" customWidth="1"/>
    <col min="5875" max="5875" width="15.21875" style="25" customWidth="1"/>
    <col min="5876" max="5876" width="21.44140625" style="25" customWidth="1"/>
    <col min="5877" max="5892" width="9.6640625" style="25"/>
    <col min="5893" max="5894" width="13.44140625" style="25" customWidth="1"/>
    <col min="5895" max="5895" width="9.6640625" style="25"/>
    <col min="5896" max="5896" width="13.88671875" style="25" customWidth="1"/>
    <col min="5897" max="5897" width="10.6640625" style="25" customWidth="1"/>
    <col min="5898" max="5898" width="17.33203125" style="25" customWidth="1"/>
    <col min="5899" max="5900" width="12.6640625" style="25" customWidth="1"/>
    <col min="5901" max="5901" width="11.21875" style="25" customWidth="1"/>
    <col min="5902" max="5902" width="18.33203125" style="25" customWidth="1"/>
    <col min="5903" max="5903" width="12.88671875" style="25" customWidth="1"/>
    <col min="5904" max="5905" width="13.21875" style="25" customWidth="1"/>
    <col min="5906" max="5906" width="10.88671875" style="25" customWidth="1"/>
    <col min="5907" max="5907" width="11.109375" style="25" customWidth="1"/>
    <col min="5908" max="5908" width="15.21875" style="25" customWidth="1"/>
    <col min="5909" max="5909" width="9.6640625" style="25"/>
    <col min="5910" max="5910" width="11" style="25" customWidth="1"/>
    <col min="5911" max="5911" width="10.77734375" style="25" customWidth="1"/>
    <col min="5912" max="5912" width="11.44140625" style="25" customWidth="1"/>
    <col min="5913" max="5913" width="4" style="25" customWidth="1"/>
    <col min="5914" max="6104" width="9.6640625" style="25"/>
    <col min="6105" max="6105" width="6.44140625" style="25" customWidth="1"/>
    <col min="6106" max="6106" width="13.88671875" style="25" customWidth="1"/>
    <col min="6107" max="6107" width="11.88671875" style="25" customWidth="1"/>
    <col min="6108" max="6110" width="9.6640625" style="25"/>
    <col min="6111" max="6111" width="15.44140625" style="25" customWidth="1"/>
    <col min="6112" max="6112" width="16.21875" style="25" customWidth="1"/>
    <col min="6113" max="6124" width="9.6640625" style="25"/>
    <col min="6125" max="6125" width="12" style="25" customWidth="1"/>
    <col min="6126" max="6126" width="12.77734375" style="25" customWidth="1"/>
    <col min="6127" max="6127" width="11.109375" style="25" customWidth="1"/>
    <col min="6128" max="6128" width="12" style="25" customWidth="1"/>
    <col min="6129" max="6129" width="9.6640625" style="25"/>
    <col min="6130" max="6130" width="15.33203125" style="25" customWidth="1"/>
    <col min="6131" max="6131" width="15.21875" style="25" customWidth="1"/>
    <col min="6132" max="6132" width="21.44140625" style="25" customWidth="1"/>
    <col min="6133" max="6148" width="9.6640625" style="25"/>
    <col min="6149" max="6150" width="13.44140625" style="25" customWidth="1"/>
    <col min="6151" max="6151" width="9.6640625" style="25"/>
    <col min="6152" max="6152" width="13.88671875" style="25" customWidth="1"/>
    <col min="6153" max="6153" width="10.6640625" style="25" customWidth="1"/>
    <col min="6154" max="6154" width="17.33203125" style="25" customWidth="1"/>
    <col min="6155" max="6156" width="12.6640625" style="25" customWidth="1"/>
    <col min="6157" max="6157" width="11.21875" style="25" customWidth="1"/>
    <col min="6158" max="6158" width="18.33203125" style="25" customWidth="1"/>
    <col min="6159" max="6159" width="12.88671875" style="25" customWidth="1"/>
    <col min="6160" max="6161" width="13.21875" style="25" customWidth="1"/>
    <col min="6162" max="6162" width="10.88671875" style="25" customWidth="1"/>
    <col min="6163" max="6163" width="11.109375" style="25" customWidth="1"/>
    <col min="6164" max="6164" width="15.21875" style="25" customWidth="1"/>
    <col min="6165" max="6165" width="9.6640625" style="25"/>
    <col min="6166" max="6166" width="11" style="25" customWidth="1"/>
    <col min="6167" max="6167" width="10.77734375" style="25" customWidth="1"/>
    <col min="6168" max="6168" width="11.44140625" style="25" customWidth="1"/>
    <col min="6169" max="6169" width="4" style="25" customWidth="1"/>
    <col min="6170" max="6360" width="9.6640625" style="25"/>
    <col min="6361" max="6361" width="6.44140625" style="25" customWidth="1"/>
    <col min="6362" max="6362" width="13.88671875" style="25" customWidth="1"/>
    <col min="6363" max="6363" width="11.88671875" style="25" customWidth="1"/>
    <col min="6364" max="6366" width="9.6640625" style="25"/>
    <col min="6367" max="6367" width="15.44140625" style="25" customWidth="1"/>
    <col min="6368" max="6368" width="16.21875" style="25" customWidth="1"/>
    <col min="6369" max="6380" width="9.6640625" style="25"/>
    <col min="6381" max="6381" width="12" style="25" customWidth="1"/>
    <col min="6382" max="6382" width="12.77734375" style="25" customWidth="1"/>
    <col min="6383" max="6383" width="11.109375" style="25" customWidth="1"/>
    <col min="6384" max="6384" width="12" style="25" customWidth="1"/>
    <col min="6385" max="6385" width="9.6640625" style="25"/>
    <col min="6386" max="6386" width="15.33203125" style="25" customWidth="1"/>
    <col min="6387" max="6387" width="15.21875" style="25" customWidth="1"/>
    <col min="6388" max="6388" width="21.44140625" style="25" customWidth="1"/>
    <col min="6389" max="6404" width="9.6640625" style="25"/>
    <col min="6405" max="6406" width="13.44140625" style="25" customWidth="1"/>
    <col min="6407" max="6407" width="9.6640625" style="25"/>
    <col min="6408" max="6408" width="13.88671875" style="25" customWidth="1"/>
    <col min="6409" max="6409" width="10.6640625" style="25" customWidth="1"/>
    <col min="6410" max="6410" width="17.33203125" style="25" customWidth="1"/>
    <col min="6411" max="6412" width="12.6640625" style="25" customWidth="1"/>
    <col min="6413" max="6413" width="11.21875" style="25" customWidth="1"/>
    <col min="6414" max="6414" width="18.33203125" style="25" customWidth="1"/>
    <col min="6415" max="6415" width="12.88671875" style="25" customWidth="1"/>
    <col min="6416" max="6417" width="13.21875" style="25" customWidth="1"/>
    <col min="6418" max="6418" width="10.88671875" style="25" customWidth="1"/>
    <col min="6419" max="6419" width="11.109375" style="25" customWidth="1"/>
    <col min="6420" max="6420" width="15.21875" style="25" customWidth="1"/>
    <col min="6421" max="6421" width="9.6640625" style="25"/>
    <col min="6422" max="6422" width="11" style="25" customWidth="1"/>
    <col min="6423" max="6423" width="10.77734375" style="25" customWidth="1"/>
    <col min="6424" max="6424" width="11.44140625" style="25" customWidth="1"/>
    <col min="6425" max="6425" width="4" style="25" customWidth="1"/>
    <col min="6426" max="6616" width="9.6640625" style="25"/>
    <col min="6617" max="6617" width="6.44140625" style="25" customWidth="1"/>
    <col min="6618" max="6618" width="13.88671875" style="25" customWidth="1"/>
    <col min="6619" max="6619" width="11.88671875" style="25" customWidth="1"/>
    <col min="6620" max="6622" width="9.6640625" style="25"/>
    <col min="6623" max="6623" width="15.44140625" style="25" customWidth="1"/>
    <col min="6624" max="6624" width="16.21875" style="25" customWidth="1"/>
    <col min="6625" max="6636" width="9.6640625" style="25"/>
    <col min="6637" max="6637" width="12" style="25" customWidth="1"/>
    <col min="6638" max="6638" width="12.77734375" style="25" customWidth="1"/>
    <col min="6639" max="6639" width="11.109375" style="25" customWidth="1"/>
    <col min="6640" max="6640" width="12" style="25" customWidth="1"/>
    <col min="6641" max="6641" width="9.6640625" style="25"/>
    <col min="6642" max="6642" width="15.33203125" style="25" customWidth="1"/>
    <col min="6643" max="6643" width="15.21875" style="25" customWidth="1"/>
    <col min="6644" max="6644" width="21.44140625" style="25" customWidth="1"/>
    <col min="6645" max="6660" width="9.6640625" style="25"/>
    <col min="6661" max="6662" width="13.44140625" style="25" customWidth="1"/>
    <col min="6663" max="6663" width="9.6640625" style="25"/>
    <col min="6664" max="6664" width="13.88671875" style="25" customWidth="1"/>
    <col min="6665" max="6665" width="10.6640625" style="25" customWidth="1"/>
    <col min="6666" max="6666" width="17.33203125" style="25" customWidth="1"/>
    <col min="6667" max="6668" width="12.6640625" style="25" customWidth="1"/>
    <col min="6669" max="6669" width="11.21875" style="25" customWidth="1"/>
    <col min="6670" max="6670" width="18.33203125" style="25" customWidth="1"/>
    <col min="6671" max="6671" width="12.88671875" style="25" customWidth="1"/>
    <col min="6672" max="6673" width="13.21875" style="25" customWidth="1"/>
    <col min="6674" max="6674" width="10.88671875" style="25" customWidth="1"/>
    <col min="6675" max="6675" width="11.109375" style="25" customWidth="1"/>
    <col min="6676" max="6676" width="15.21875" style="25" customWidth="1"/>
    <col min="6677" max="6677" width="9.6640625" style="25"/>
    <col min="6678" max="6678" width="11" style="25" customWidth="1"/>
    <col min="6679" max="6679" width="10.77734375" style="25" customWidth="1"/>
    <col min="6680" max="6680" width="11.44140625" style="25" customWidth="1"/>
    <col min="6681" max="6681" width="4" style="25" customWidth="1"/>
    <col min="6682" max="6872" width="9.6640625" style="25"/>
    <col min="6873" max="6873" width="6.44140625" style="25" customWidth="1"/>
    <col min="6874" max="6874" width="13.88671875" style="25" customWidth="1"/>
    <col min="6875" max="6875" width="11.88671875" style="25" customWidth="1"/>
    <col min="6876" max="6878" width="9.6640625" style="25"/>
    <col min="6879" max="6879" width="15.44140625" style="25" customWidth="1"/>
    <col min="6880" max="6880" width="16.21875" style="25" customWidth="1"/>
    <col min="6881" max="6892" width="9.6640625" style="25"/>
    <col min="6893" max="6893" width="12" style="25" customWidth="1"/>
    <col min="6894" max="6894" width="12.77734375" style="25" customWidth="1"/>
    <col min="6895" max="6895" width="11.109375" style="25" customWidth="1"/>
    <col min="6896" max="6896" width="12" style="25" customWidth="1"/>
    <col min="6897" max="6897" width="9.6640625" style="25"/>
    <col min="6898" max="6898" width="15.33203125" style="25" customWidth="1"/>
    <col min="6899" max="6899" width="15.21875" style="25" customWidth="1"/>
    <col min="6900" max="6900" width="21.44140625" style="25" customWidth="1"/>
    <col min="6901" max="6916" width="9.6640625" style="25"/>
    <col min="6917" max="6918" width="13.44140625" style="25" customWidth="1"/>
    <col min="6919" max="6919" width="9.6640625" style="25"/>
    <col min="6920" max="6920" width="13.88671875" style="25" customWidth="1"/>
    <col min="6921" max="6921" width="10.6640625" style="25" customWidth="1"/>
    <col min="6922" max="6922" width="17.33203125" style="25" customWidth="1"/>
    <col min="6923" max="6924" width="12.6640625" style="25" customWidth="1"/>
    <col min="6925" max="6925" width="11.21875" style="25" customWidth="1"/>
    <col min="6926" max="6926" width="18.33203125" style="25" customWidth="1"/>
    <col min="6927" max="6927" width="12.88671875" style="25" customWidth="1"/>
    <col min="6928" max="6929" width="13.21875" style="25" customWidth="1"/>
    <col min="6930" max="6930" width="10.88671875" style="25" customWidth="1"/>
    <col min="6931" max="6931" width="11.109375" style="25" customWidth="1"/>
    <col min="6932" max="6932" width="15.21875" style="25" customWidth="1"/>
    <col min="6933" max="6933" width="9.6640625" style="25"/>
    <col min="6934" max="6934" width="11" style="25" customWidth="1"/>
    <col min="6935" max="6935" width="10.77734375" style="25" customWidth="1"/>
    <col min="6936" max="6936" width="11.44140625" style="25" customWidth="1"/>
    <col min="6937" max="6937" width="4" style="25" customWidth="1"/>
    <col min="6938" max="7128" width="9.6640625" style="25"/>
    <col min="7129" max="7129" width="6.44140625" style="25" customWidth="1"/>
    <col min="7130" max="7130" width="13.88671875" style="25" customWidth="1"/>
    <col min="7131" max="7131" width="11.88671875" style="25" customWidth="1"/>
    <col min="7132" max="7134" width="9.6640625" style="25"/>
    <col min="7135" max="7135" width="15.44140625" style="25" customWidth="1"/>
    <col min="7136" max="7136" width="16.21875" style="25" customWidth="1"/>
    <col min="7137" max="7148" width="9.6640625" style="25"/>
    <col min="7149" max="7149" width="12" style="25" customWidth="1"/>
    <col min="7150" max="7150" width="12.77734375" style="25" customWidth="1"/>
    <col min="7151" max="7151" width="11.109375" style="25" customWidth="1"/>
    <col min="7152" max="7152" width="12" style="25" customWidth="1"/>
    <col min="7153" max="7153" width="9.6640625" style="25"/>
    <col min="7154" max="7154" width="15.33203125" style="25" customWidth="1"/>
    <col min="7155" max="7155" width="15.21875" style="25" customWidth="1"/>
    <col min="7156" max="7156" width="21.44140625" style="25" customWidth="1"/>
    <col min="7157" max="7172" width="9.6640625" style="25"/>
    <col min="7173" max="7174" width="13.44140625" style="25" customWidth="1"/>
    <col min="7175" max="7175" width="9.6640625" style="25"/>
    <col min="7176" max="7176" width="13.88671875" style="25" customWidth="1"/>
    <col min="7177" max="7177" width="10.6640625" style="25" customWidth="1"/>
    <col min="7178" max="7178" width="17.33203125" style="25" customWidth="1"/>
    <col min="7179" max="7180" width="12.6640625" style="25" customWidth="1"/>
    <col min="7181" max="7181" width="11.21875" style="25" customWidth="1"/>
    <col min="7182" max="7182" width="18.33203125" style="25" customWidth="1"/>
    <col min="7183" max="7183" width="12.88671875" style="25" customWidth="1"/>
    <col min="7184" max="7185" width="13.21875" style="25" customWidth="1"/>
    <col min="7186" max="7186" width="10.88671875" style="25" customWidth="1"/>
    <col min="7187" max="7187" width="11.109375" style="25" customWidth="1"/>
    <col min="7188" max="7188" width="15.21875" style="25" customWidth="1"/>
    <col min="7189" max="7189" width="9.6640625" style="25"/>
    <col min="7190" max="7190" width="11" style="25" customWidth="1"/>
    <col min="7191" max="7191" width="10.77734375" style="25" customWidth="1"/>
    <col min="7192" max="7192" width="11.44140625" style="25" customWidth="1"/>
    <col min="7193" max="7193" width="4" style="25" customWidth="1"/>
    <col min="7194" max="7384" width="9.6640625" style="25"/>
    <col min="7385" max="7385" width="6.44140625" style="25" customWidth="1"/>
    <col min="7386" max="7386" width="13.88671875" style="25" customWidth="1"/>
    <col min="7387" max="7387" width="11.88671875" style="25" customWidth="1"/>
    <col min="7388" max="7390" width="9.6640625" style="25"/>
    <col min="7391" max="7391" width="15.44140625" style="25" customWidth="1"/>
    <col min="7392" max="7392" width="16.21875" style="25" customWidth="1"/>
    <col min="7393" max="7404" width="9.6640625" style="25"/>
    <col min="7405" max="7405" width="12" style="25" customWidth="1"/>
    <col min="7406" max="7406" width="12.77734375" style="25" customWidth="1"/>
    <col min="7407" max="7407" width="11.109375" style="25" customWidth="1"/>
    <col min="7408" max="7408" width="12" style="25" customWidth="1"/>
    <col min="7409" max="7409" width="9.6640625" style="25"/>
    <col min="7410" max="7410" width="15.33203125" style="25" customWidth="1"/>
    <col min="7411" max="7411" width="15.21875" style="25" customWidth="1"/>
    <col min="7412" max="7412" width="21.44140625" style="25" customWidth="1"/>
    <col min="7413" max="7428" width="9.6640625" style="25"/>
    <col min="7429" max="7430" width="13.44140625" style="25" customWidth="1"/>
    <col min="7431" max="7431" width="9.6640625" style="25"/>
    <col min="7432" max="7432" width="13.88671875" style="25" customWidth="1"/>
    <col min="7433" max="7433" width="10.6640625" style="25" customWidth="1"/>
    <col min="7434" max="7434" width="17.33203125" style="25" customWidth="1"/>
    <col min="7435" max="7436" width="12.6640625" style="25" customWidth="1"/>
    <col min="7437" max="7437" width="11.21875" style="25" customWidth="1"/>
    <col min="7438" max="7438" width="18.33203125" style="25" customWidth="1"/>
    <col min="7439" max="7439" width="12.88671875" style="25" customWidth="1"/>
    <col min="7440" max="7441" width="13.21875" style="25" customWidth="1"/>
    <col min="7442" max="7442" width="10.88671875" style="25" customWidth="1"/>
    <col min="7443" max="7443" width="11.109375" style="25" customWidth="1"/>
    <col min="7444" max="7444" width="15.21875" style="25" customWidth="1"/>
    <col min="7445" max="7445" width="9.6640625" style="25"/>
    <col min="7446" max="7446" width="11" style="25" customWidth="1"/>
    <col min="7447" max="7447" width="10.77734375" style="25" customWidth="1"/>
    <col min="7448" max="7448" width="11.44140625" style="25" customWidth="1"/>
    <col min="7449" max="7449" width="4" style="25" customWidth="1"/>
    <col min="7450" max="7640" width="9.6640625" style="25"/>
    <col min="7641" max="7641" width="6.44140625" style="25" customWidth="1"/>
    <col min="7642" max="7642" width="13.88671875" style="25" customWidth="1"/>
    <col min="7643" max="7643" width="11.88671875" style="25" customWidth="1"/>
    <col min="7644" max="7646" width="9.6640625" style="25"/>
    <col min="7647" max="7647" width="15.44140625" style="25" customWidth="1"/>
    <col min="7648" max="7648" width="16.21875" style="25" customWidth="1"/>
    <col min="7649" max="7660" width="9.6640625" style="25"/>
    <col min="7661" max="7661" width="12" style="25" customWidth="1"/>
    <col min="7662" max="7662" width="12.77734375" style="25" customWidth="1"/>
    <col min="7663" max="7663" width="11.109375" style="25" customWidth="1"/>
    <col min="7664" max="7664" width="12" style="25" customWidth="1"/>
    <col min="7665" max="7665" width="9.6640625" style="25"/>
    <col min="7666" max="7666" width="15.33203125" style="25" customWidth="1"/>
    <col min="7667" max="7667" width="15.21875" style="25" customWidth="1"/>
    <col min="7668" max="7668" width="21.44140625" style="25" customWidth="1"/>
    <col min="7669" max="7684" width="9.6640625" style="25"/>
    <col min="7685" max="7686" width="13.44140625" style="25" customWidth="1"/>
    <col min="7687" max="7687" width="9.6640625" style="25"/>
    <col min="7688" max="7688" width="13.88671875" style="25" customWidth="1"/>
    <col min="7689" max="7689" width="10.6640625" style="25" customWidth="1"/>
    <col min="7690" max="7690" width="17.33203125" style="25" customWidth="1"/>
    <col min="7691" max="7692" width="12.6640625" style="25" customWidth="1"/>
    <col min="7693" max="7693" width="11.21875" style="25" customWidth="1"/>
    <col min="7694" max="7694" width="18.33203125" style="25" customWidth="1"/>
    <col min="7695" max="7695" width="12.88671875" style="25" customWidth="1"/>
    <col min="7696" max="7697" width="13.21875" style="25" customWidth="1"/>
    <col min="7698" max="7698" width="10.88671875" style="25" customWidth="1"/>
    <col min="7699" max="7699" width="11.109375" style="25" customWidth="1"/>
    <col min="7700" max="7700" width="15.21875" style="25" customWidth="1"/>
    <col min="7701" max="7701" width="9.6640625" style="25"/>
    <col min="7702" max="7702" width="11" style="25" customWidth="1"/>
    <col min="7703" max="7703" width="10.77734375" style="25" customWidth="1"/>
    <col min="7704" max="7704" width="11.44140625" style="25" customWidth="1"/>
    <col min="7705" max="7705" width="4" style="25" customWidth="1"/>
    <col min="7706" max="7896" width="9.6640625" style="25"/>
    <col min="7897" max="7897" width="6.44140625" style="25" customWidth="1"/>
    <col min="7898" max="7898" width="13.88671875" style="25" customWidth="1"/>
    <col min="7899" max="7899" width="11.88671875" style="25" customWidth="1"/>
    <col min="7900" max="7902" width="9.6640625" style="25"/>
    <col min="7903" max="7903" width="15.44140625" style="25" customWidth="1"/>
    <col min="7904" max="7904" width="16.21875" style="25" customWidth="1"/>
    <col min="7905" max="7916" width="9.6640625" style="25"/>
    <col min="7917" max="7917" width="12" style="25" customWidth="1"/>
    <col min="7918" max="7918" width="12.77734375" style="25" customWidth="1"/>
    <col min="7919" max="7919" width="11.109375" style="25" customWidth="1"/>
    <col min="7920" max="7920" width="12" style="25" customWidth="1"/>
    <col min="7921" max="7921" width="9.6640625" style="25"/>
    <col min="7922" max="7922" width="15.33203125" style="25" customWidth="1"/>
    <col min="7923" max="7923" width="15.21875" style="25" customWidth="1"/>
    <col min="7924" max="7924" width="21.44140625" style="25" customWidth="1"/>
    <col min="7925" max="7940" width="9.6640625" style="25"/>
    <col min="7941" max="7942" width="13.44140625" style="25" customWidth="1"/>
    <col min="7943" max="7943" width="9.6640625" style="25"/>
    <col min="7944" max="7944" width="13.88671875" style="25" customWidth="1"/>
    <col min="7945" max="7945" width="10.6640625" style="25" customWidth="1"/>
    <col min="7946" max="7946" width="17.33203125" style="25" customWidth="1"/>
    <col min="7947" max="7948" width="12.6640625" style="25" customWidth="1"/>
    <col min="7949" max="7949" width="11.21875" style="25" customWidth="1"/>
    <col min="7950" max="7950" width="18.33203125" style="25" customWidth="1"/>
    <col min="7951" max="7951" width="12.88671875" style="25" customWidth="1"/>
    <col min="7952" max="7953" width="13.21875" style="25" customWidth="1"/>
    <col min="7954" max="7954" width="10.88671875" style="25" customWidth="1"/>
    <col min="7955" max="7955" width="11.109375" style="25" customWidth="1"/>
    <col min="7956" max="7956" width="15.21875" style="25" customWidth="1"/>
    <col min="7957" max="7957" width="9.6640625" style="25"/>
    <col min="7958" max="7958" width="11" style="25" customWidth="1"/>
    <col min="7959" max="7959" width="10.77734375" style="25" customWidth="1"/>
    <col min="7960" max="7960" width="11.44140625" style="25" customWidth="1"/>
    <col min="7961" max="7961" width="4" style="25" customWidth="1"/>
    <col min="7962" max="8152" width="9.6640625" style="25"/>
    <col min="8153" max="8153" width="6.44140625" style="25" customWidth="1"/>
    <col min="8154" max="8154" width="13.88671875" style="25" customWidth="1"/>
    <col min="8155" max="8155" width="11.88671875" style="25" customWidth="1"/>
    <col min="8156" max="8158" width="9.6640625" style="25"/>
    <col min="8159" max="8159" width="15.44140625" style="25" customWidth="1"/>
    <col min="8160" max="8160" width="16.21875" style="25" customWidth="1"/>
    <col min="8161" max="8172" width="9.6640625" style="25"/>
    <col min="8173" max="8173" width="12" style="25" customWidth="1"/>
    <col min="8174" max="8174" width="12.77734375" style="25" customWidth="1"/>
    <col min="8175" max="8175" width="11.109375" style="25" customWidth="1"/>
    <col min="8176" max="8176" width="12" style="25" customWidth="1"/>
    <col min="8177" max="8177" width="9.6640625" style="25"/>
    <col min="8178" max="8178" width="15.33203125" style="25" customWidth="1"/>
    <col min="8179" max="8179" width="15.21875" style="25" customWidth="1"/>
    <col min="8180" max="8180" width="21.44140625" style="25" customWidth="1"/>
    <col min="8181" max="8196" width="9.6640625" style="25"/>
    <col min="8197" max="8198" width="13.44140625" style="25" customWidth="1"/>
    <col min="8199" max="8199" width="9.6640625" style="25"/>
    <col min="8200" max="8200" width="13.88671875" style="25" customWidth="1"/>
    <col min="8201" max="8201" width="10.6640625" style="25" customWidth="1"/>
    <col min="8202" max="8202" width="17.33203125" style="25" customWidth="1"/>
    <col min="8203" max="8204" width="12.6640625" style="25" customWidth="1"/>
    <col min="8205" max="8205" width="11.21875" style="25" customWidth="1"/>
    <col min="8206" max="8206" width="18.33203125" style="25" customWidth="1"/>
    <col min="8207" max="8207" width="12.88671875" style="25" customWidth="1"/>
    <col min="8208" max="8209" width="13.21875" style="25" customWidth="1"/>
    <col min="8210" max="8210" width="10.88671875" style="25" customWidth="1"/>
    <col min="8211" max="8211" width="11.109375" style="25" customWidth="1"/>
    <col min="8212" max="8212" width="15.21875" style="25" customWidth="1"/>
    <col min="8213" max="8213" width="9.6640625" style="25"/>
    <col min="8214" max="8214" width="11" style="25" customWidth="1"/>
    <col min="8215" max="8215" width="10.77734375" style="25" customWidth="1"/>
    <col min="8216" max="8216" width="11.44140625" style="25" customWidth="1"/>
    <col min="8217" max="8217" width="4" style="25" customWidth="1"/>
    <col min="8218" max="8408" width="9.6640625" style="25"/>
    <col min="8409" max="8409" width="6.44140625" style="25" customWidth="1"/>
    <col min="8410" max="8410" width="13.88671875" style="25" customWidth="1"/>
    <col min="8411" max="8411" width="11.88671875" style="25" customWidth="1"/>
    <col min="8412" max="8414" width="9.6640625" style="25"/>
    <col min="8415" max="8415" width="15.44140625" style="25" customWidth="1"/>
    <col min="8416" max="8416" width="16.21875" style="25" customWidth="1"/>
    <col min="8417" max="8428" width="9.6640625" style="25"/>
    <col min="8429" max="8429" width="12" style="25" customWidth="1"/>
    <col min="8430" max="8430" width="12.77734375" style="25" customWidth="1"/>
    <col min="8431" max="8431" width="11.109375" style="25" customWidth="1"/>
    <col min="8432" max="8432" width="12" style="25" customWidth="1"/>
    <col min="8433" max="8433" width="9.6640625" style="25"/>
    <col min="8434" max="8434" width="15.33203125" style="25" customWidth="1"/>
    <col min="8435" max="8435" width="15.21875" style="25" customWidth="1"/>
    <col min="8436" max="8436" width="21.44140625" style="25" customWidth="1"/>
    <col min="8437" max="8452" width="9.6640625" style="25"/>
    <col min="8453" max="8454" width="13.44140625" style="25" customWidth="1"/>
    <col min="8455" max="8455" width="9.6640625" style="25"/>
    <col min="8456" max="8456" width="13.88671875" style="25" customWidth="1"/>
    <col min="8457" max="8457" width="10.6640625" style="25" customWidth="1"/>
    <col min="8458" max="8458" width="17.33203125" style="25" customWidth="1"/>
    <col min="8459" max="8460" width="12.6640625" style="25" customWidth="1"/>
    <col min="8461" max="8461" width="11.21875" style="25" customWidth="1"/>
    <col min="8462" max="8462" width="18.33203125" style="25" customWidth="1"/>
    <col min="8463" max="8463" width="12.88671875" style="25" customWidth="1"/>
    <col min="8464" max="8465" width="13.21875" style="25" customWidth="1"/>
    <col min="8466" max="8466" width="10.88671875" style="25" customWidth="1"/>
    <col min="8467" max="8467" width="11.109375" style="25" customWidth="1"/>
    <col min="8468" max="8468" width="15.21875" style="25" customWidth="1"/>
    <col min="8469" max="8469" width="9.6640625" style="25"/>
    <col min="8470" max="8470" width="11" style="25" customWidth="1"/>
    <col min="8471" max="8471" width="10.77734375" style="25" customWidth="1"/>
    <col min="8472" max="8472" width="11.44140625" style="25" customWidth="1"/>
    <col min="8473" max="8473" width="4" style="25" customWidth="1"/>
    <col min="8474" max="8664" width="9.6640625" style="25"/>
    <col min="8665" max="8665" width="6.44140625" style="25" customWidth="1"/>
    <col min="8666" max="8666" width="13.88671875" style="25" customWidth="1"/>
    <col min="8667" max="8667" width="11.88671875" style="25" customWidth="1"/>
    <col min="8668" max="8670" width="9.6640625" style="25"/>
    <col min="8671" max="8671" width="15.44140625" style="25" customWidth="1"/>
    <col min="8672" max="8672" width="16.21875" style="25" customWidth="1"/>
    <col min="8673" max="8684" width="9.6640625" style="25"/>
    <col min="8685" max="8685" width="12" style="25" customWidth="1"/>
    <col min="8686" max="8686" width="12.77734375" style="25" customWidth="1"/>
    <col min="8687" max="8687" width="11.109375" style="25" customWidth="1"/>
    <col min="8688" max="8688" width="12" style="25" customWidth="1"/>
    <col min="8689" max="8689" width="9.6640625" style="25"/>
    <col min="8690" max="8690" width="15.33203125" style="25" customWidth="1"/>
    <col min="8691" max="8691" width="15.21875" style="25" customWidth="1"/>
    <col min="8692" max="8692" width="21.44140625" style="25" customWidth="1"/>
    <col min="8693" max="8708" width="9.6640625" style="25"/>
    <col min="8709" max="8710" width="13.44140625" style="25" customWidth="1"/>
    <col min="8711" max="8711" width="9.6640625" style="25"/>
    <col min="8712" max="8712" width="13.88671875" style="25" customWidth="1"/>
    <col min="8713" max="8713" width="10.6640625" style="25" customWidth="1"/>
    <col min="8714" max="8714" width="17.33203125" style="25" customWidth="1"/>
    <col min="8715" max="8716" width="12.6640625" style="25" customWidth="1"/>
    <col min="8717" max="8717" width="11.21875" style="25" customWidth="1"/>
    <col min="8718" max="8718" width="18.33203125" style="25" customWidth="1"/>
    <col min="8719" max="8719" width="12.88671875" style="25" customWidth="1"/>
    <col min="8720" max="8721" width="13.21875" style="25" customWidth="1"/>
    <col min="8722" max="8722" width="10.88671875" style="25" customWidth="1"/>
    <col min="8723" max="8723" width="11.109375" style="25" customWidth="1"/>
    <col min="8724" max="8724" width="15.21875" style="25" customWidth="1"/>
    <col min="8725" max="8725" width="9.6640625" style="25"/>
    <col min="8726" max="8726" width="11" style="25" customWidth="1"/>
    <col min="8727" max="8727" width="10.77734375" style="25" customWidth="1"/>
    <col min="8728" max="8728" width="11.44140625" style="25" customWidth="1"/>
    <col min="8729" max="8729" width="4" style="25" customWidth="1"/>
    <col min="8730" max="8920" width="9.6640625" style="25"/>
    <col min="8921" max="8921" width="6.44140625" style="25" customWidth="1"/>
    <col min="8922" max="8922" width="13.88671875" style="25" customWidth="1"/>
    <col min="8923" max="8923" width="11.88671875" style="25" customWidth="1"/>
    <col min="8924" max="8926" width="9.6640625" style="25"/>
    <col min="8927" max="8927" width="15.44140625" style="25" customWidth="1"/>
    <col min="8928" max="8928" width="16.21875" style="25" customWidth="1"/>
    <col min="8929" max="8940" width="9.6640625" style="25"/>
    <col min="8941" max="8941" width="12" style="25" customWidth="1"/>
    <col min="8942" max="8942" width="12.77734375" style="25" customWidth="1"/>
    <col min="8943" max="8943" width="11.109375" style="25" customWidth="1"/>
    <col min="8944" max="8944" width="12" style="25" customWidth="1"/>
    <col min="8945" max="8945" width="9.6640625" style="25"/>
    <col min="8946" max="8946" width="15.33203125" style="25" customWidth="1"/>
    <col min="8947" max="8947" width="15.21875" style="25" customWidth="1"/>
    <col min="8948" max="8948" width="21.44140625" style="25" customWidth="1"/>
    <col min="8949" max="8964" width="9.6640625" style="25"/>
    <col min="8965" max="8966" width="13.44140625" style="25" customWidth="1"/>
    <col min="8967" max="8967" width="9.6640625" style="25"/>
    <col min="8968" max="8968" width="13.88671875" style="25" customWidth="1"/>
    <col min="8969" max="8969" width="10.6640625" style="25" customWidth="1"/>
    <col min="8970" max="8970" width="17.33203125" style="25" customWidth="1"/>
    <col min="8971" max="8972" width="12.6640625" style="25" customWidth="1"/>
    <col min="8973" max="8973" width="11.21875" style="25" customWidth="1"/>
    <col min="8974" max="8974" width="18.33203125" style="25" customWidth="1"/>
    <col min="8975" max="8975" width="12.88671875" style="25" customWidth="1"/>
    <col min="8976" max="8977" width="13.21875" style="25" customWidth="1"/>
    <col min="8978" max="8978" width="10.88671875" style="25" customWidth="1"/>
    <col min="8979" max="8979" width="11.109375" style="25" customWidth="1"/>
    <col min="8980" max="8980" width="15.21875" style="25" customWidth="1"/>
    <col min="8981" max="8981" width="9.6640625" style="25"/>
    <col min="8982" max="8982" width="11" style="25" customWidth="1"/>
    <col min="8983" max="8983" width="10.77734375" style="25" customWidth="1"/>
    <col min="8984" max="8984" width="11.44140625" style="25" customWidth="1"/>
    <col min="8985" max="8985" width="4" style="25" customWidth="1"/>
    <col min="8986" max="9176" width="9.6640625" style="25"/>
    <col min="9177" max="9177" width="6.44140625" style="25" customWidth="1"/>
    <col min="9178" max="9178" width="13.88671875" style="25" customWidth="1"/>
    <col min="9179" max="9179" width="11.88671875" style="25" customWidth="1"/>
    <col min="9180" max="9182" width="9.6640625" style="25"/>
    <col min="9183" max="9183" width="15.44140625" style="25" customWidth="1"/>
    <col min="9184" max="9184" width="16.21875" style="25" customWidth="1"/>
    <col min="9185" max="9196" width="9.6640625" style="25"/>
    <col min="9197" max="9197" width="12" style="25" customWidth="1"/>
    <col min="9198" max="9198" width="12.77734375" style="25" customWidth="1"/>
    <col min="9199" max="9199" width="11.109375" style="25" customWidth="1"/>
    <col min="9200" max="9200" width="12" style="25" customWidth="1"/>
    <col min="9201" max="9201" width="9.6640625" style="25"/>
    <col min="9202" max="9202" width="15.33203125" style="25" customWidth="1"/>
    <col min="9203" max="9203" width="15.21875" style="25" customWidth="1"/>
    <col min="9204" max="9204" width="21.44140625" style="25" customWidth="1"/>
    <col min="9205" max="9220" width="9.6640625" style="25"/>
    <col min="9221" max="9222" width="13.44140625" style="25" customWidth="1"/>
    <col min="9223" max="9223" width="9.6640625" style="25"/>
    <col min="9224" max="9224" width="13.88671875" style="25" customWidth="1"/>
    <col min="9225" max="9225" width="10.6640625" style="25" customWidth="1"/>
    <col min="9226" max="9226" width="17.33203125" style="25" customWidth="1"/>
    <col min="9227" max="9228" width="12.6640625" style="25" customWidth="1"/>
    <col min="9229" max="9229" width="11.21875" style="25" customWidth="1"/>
    <col min="9230" max="9230" width="18.33203125" style="25" customWidth="1"/>
    <col min="9231" max="9231" width="12.88671875" style="25" customWidth="1"/>
    <col min="9232" max="9233" width="13.21875" style="25" customWidth="1"/>
    <col min="9234" max="9234" width="10.88671875" style="25" customWidth="1"/>
    <col min="9235" max="9235" width="11.109375" style="25" customWidth="1"/>
    <col min="9236" max="9236" width="15.21875" style="25" customWidth="1"/>
    <col min="9237" max="9237" width="9.6640625" style="25"/>
    <col min="9238" max="9238" width="11" style="25" customWidth="1"/>
    <col min="9239" max="9239" width="10.77734375" style="25" customWidth="1"/>
    <col min="9240" max="9240" width="11.44140625" style="25" customWidth="1"/>
    <col min="9241" max="9241" width="4" style="25" customWidth="1"/>
    <col min="9242" max="9432" width="9.6640625" style="25"/>
    <col min="9433" max="9433" width="6.44140625" style="25" customWidth="1"/>
    <col min="9434" max="9434" width="13.88671875" style="25" customWidth="1"/>
    <col min="9435" max="9435" width="11.88671875" style="25" customWidth="1"/>
    <col min="9436" max="9438" width="9.6640625" style="25"/>
    <col min="9439" max="9439" width="15.44140625" style="25" customWidth="1"/>
    <col min="9440" max="9440" width="16.21875" style="25" customWidth="1"/>
    <col min="9441" max="9452" width="9.6640625" style="25"/>
    <col min="9453" max="9453" width="12" style="25" customWidth="1"/>
    <col min="9454" max="9454" width="12.77734375" style="25" customWidth="1"/>
    <col min="9455" max="9455" width="11.109375" style="25" customWidth="1"/>
    <col min="9456" max="9456" width="12" style="25" customWidth="1"/>
    <col min="9457" max="9457" width="9.6640625" style="25"/>
    <col min="9458" max="9458" width="15.33203125" style="25" customWidth="1"/>
    <col min="9459" max="9459" width="15.21875" style="25" customWidth="1"/>
    <col min="9460" max="9460" width="21.44140625" style="25" customWidth="1"/>
    <col min="9461" max="9476" width="9.6640625" style="25"/>
    <col min="9477" max="9478" width="13.44140625" style="25" customWidth="1"/>
    <col min="9479" max="9479" width="9.6640625" style="25"/>
    <col min="9480" max="9480" width="13.88671875" style="25" customWidth="1"/>
    <col min="9481" max="9481" width="10.6640625" style="25" customWidth="1"/>
    <col min="9482" max="9482" width="17.33203125" style="25" customWidth="1"/>
    <col min="9483" max="9484" width="12.6640625" style="25" customWidth="1"/>
    <col min="9485" max="9485" width="11.21875" style="25" customWidth="1"/>
    <col min="9486" max="9486" width="18.33203125" style="25" customWidth="1"/>
    <col min="9487" max="9487" width="12.88671875" style="25" customWidth="1"/>
    <col min="9488" max="9489" width="13.21875" style="25" customWidth="1"/>
    <col min="9490" max="9490" width="10.88671875" style="25" customWidth="1"/>
    <col min="9491" max="9491" width="11.109375" style="25" customWidth="1"/>
    <col min="9492" max="9492" width="15.21875" style="25" customWidth="1"/>
    <col min="9493" max="9493" width="9.6640625" style="25"/>
    <col min="9494" max="9494" width="11" style="25" customWidth="1"/>
    <col min="9495" max="9495" width="10.77734375" style="25" customWidth="1"/>
    <col min="9496" max="9496" width="11.44140625" style="25" customWidth="1"/>
    <col min="9497" max="9497" width="4" style="25" customWidth="1"/>
    <col min="9498" max="9688" width="9.6640625" style="25"/>
    <col min="9689" max="9689" width="6.44140625" style="25" customWidth="1"/>
    <col min="9690" max="9690" width="13.88671875" style="25" customWidth="1"/>
    <col min="9691" max="9691" width="11.88671875" style="25" customWidth="1"/>
    <col min="9692" max="9694" width="9.6640625" style="25"/>
    <col min="9695" max="9695" width="15.44140625" style="25" customWidth="1"/>
    <col min="9696" max="9696" width="16.21875" style="25" customWidth="1"/>
    <col min="9697" max="9708" width="9.6640625" style="25"/>
    <col min="9709" max="9709" width="12" style="25" customWidth="1"/>
    <col min="9710" max="9710" width="12.77734375" style="25" customWidth="1"/>
    <col min="9711" max="9711" width="11.109375" style="25" customWidth="1"/>
    <col min="9712" max="9712" width="12" style="25" customWidth="1"/>
    <col min="9713" max="9713" width="9.6640625" style="25"/>
    <col min="9714" max="9714" width="15.33203125" style="25" customWidth="1"/>
    <col min="9715" max="9715" width="15.21875" style="25" customWidth="1"/>
    <col min="9716" max="9716" width="21.44140625" style="25" customWidth="1"/>
    <col min="9717" max="9732" width="9.6640625" style="25"/>
    <col min="9733" max="9734" width="13.44140625" style="25" customWidth="1"/>
    <col min="9735" max="9735" width="9.6640625" style="25"/>
    <col min="9736" max="9736" width="13.88671875" style="25" customWidth="1"/>
    <col min="9737" max="9737" width="10.6640625" style="25" customWidth="1"/>
    <col min="9738" max="9738" width="17.33203125" style="25" customWidth="1"/>
    <col min="9739" max="9740" width="12.6640625" style="25" customWidth="1"/>
    <col min="9741" max="9741" width="11.21875" style="25" customWidth="1"/>
    <col min="9742" max="9742" width="18.33203125" style="25" customWidth="1"/>
    <col min="9743" max="9743" width="12.88671875" style="25" customWidth="1"/>
    <col min="9744" max="9745" width="13.21875" style="25" customWidth="1"/>
    <col min="9746" max="9746" width="10.88671875" style="25" customWidth="1"/>
    <col min="9747" max="9747" width="11.109375" style="25" customWidth="1"/>
    <col min="9748" max="9748" width="15.21875" style="25" customWidth="1"/>
    <col min="9749" max="9749" width="9.6640625" style="25"/>
    <col min="9750" max="9750" width="11" style="25" customWidth="1"/>
    <col min="9751" max="9751" width="10.77734375" style="25" customWidth="1"/>
    <col min="9752" max="9752" width="11.44140625" style="25" customWidth="1"/>
    <col min="9753" max="9753" width="4" style="25" customWidth="1"/>
    <col min="9754" max="9944" width="9.6640625" style="25"/>
    <col min="9945" max="9945" width="6.44140625" style="25" customWidth="1"/>
    <col min="9946" max="9946" width="13.88671875" style="25" customWidth="1"/>
    <col min="9947" max="9947" width="11.88671875" style="25" customWidth="1"/>
    <col min="9948" max="9950" width="9.6640625" style="25"/>
    <col min="9951" max="9951" width="15.44140625" style="25" customWidth="1"/>
    <col min="9952" max="9952" width="16.21875" style="25" customWidth="1"/>
    <col min="9953" max="9964" width="9.6640625" style="25"/>
    <col min="9965" max="9965" width="12" style="25" customWidth="1"/>
    <col min="9966" max="9966" width="12.77734375" style="25" customWidth="1"/>
    <col min="9967" max="9967" width="11.109375" style="25" customWidth="1"/>
    <col min="9968" max="9968" width="12" style="25" customWidth="1"/>
    <col min="9969" max="9969" width="9.6640625" style="25"/>
    <col min="9970" max="9970" width="15.33203125" style="25" customWidth="1"/>
    <col min="9971" max="9971" width="15.21875" style="25" customWidth="1"/>
    <col min="9972" max="9972" width="21.44140625" style="25" customWidth="1"/>
    <col min="9973" max="9988" width="9.6640625" style="25"/>
    <col min="9989" max="9990" width="13.44140625" style="25" customWidth="1"/>
    <col min="9991" max="9991" width="9.6640625" style="25"/>
    <col min="9992" max="9992" width="13.88671875" style="25" customWidth="1"/>
    <col min="9993" max="9993" width="10.6640625" style="25" customWidth="1"/>
    <col min="9994" max="9994" width="17.33203125" style="25" customWidth="1"/>
    <col min="9995" max="9996" width="12.6640625" style="25" customWidth="1"/>
    <col min="9997" max="9997" width="11.21875" style="25" customWidth="1"/>
    <col min="9998" max="9998" width="18.33203125" style="25" customWidth="1"/>
    <col min="9999" max="9999" width="12.88671875" style="25" customWidth="1"/>
    <col min="10000" max="10001" width="13.21875" style="25" customWidth="1"/>
    <col min="10002" max="10002" width="10.88671875" style="25" customWidth="1"/>
    <col min="10003" max="10003" width="11.109375" style="25" customWidth="1"/>
    <col min="10004" max="10004" width="15.21875" style="25" customWidth="1"/>
    <col min="10005" max="10005" width="9.6640625" style="25"/>
    <col min="10006" max="10006" width="11" style="25" customWidth="1"/>
    <col min="10007" max="10007" width="10.77734375" style="25" customWidth="1"/>
    <col min="10008" max="10008" width="11.44140625" style="25" customWidth="1"/>
    <col min="10009" max="10009" width="4" style="25" customWidth="1"/>
    <col min="10010" max="10200" width="9.6640625" style="25"/>
    <col min="10201" max="10201" width="6.44140625" style="25" customWidth="1"/>
    <col min="10202" max="10202" width="13.88671875" style="25" customWidth="1"/>
    <col min="10203" max="10203" width="11.88671875" style="25" customWidth="1"/>
    <col min="10204" max="10206" width="9.6640625" style="25"/>
    <col min="10207" max="10207" width="15.44140625" style="25" customWidth="1"/>
    <col min="10208" max="10208" width="16.21875" style="25" customWidth="1"/>
    <col min="10209" max="10220" width="9.6640625" style="25"/>
    <col min="10221" max="10221" width="12" style="25" customWidth="1"/>
    <col min="10222" max="10222" width="12.77734375" style="25" customWidth="1"/>
    <col min="10223" max="10223" width="11.109375" style="25" customWidth="1"/>
    <col min="10224" max="10224" width="12" style="25" customWidth="1"/>
    <col min="10225" max="10225" width="9.6640625" style="25"/>
    <col min="10226" max="10226" width="15.33203125" style="25" customWidth="1"/>
    <col min="10227" max="10227" width="15.21875" style="25" customWidth="1"/>
    <col min="10228" max="10228" width="21.44140625" style="25" customWidth="1"/>
    <col min="10229" max="10244" width="9.6640625" style="25"/>
    <col min="10245" max="10246" width="13.44140625" style="25" customWidth="1"/>
    <col min="10247" max="10247" width="9.6640625" style="25"/>
    <col min="10248" max="10248" width="13.88671875" style="25" customWidth="1"/>
    <col min="10249" max="10249" width="10.6640625" style="25" customWidth="1"/>
    <col min="10250" max="10250" width="17.33203125" style="25" customWidth="1"/>
    <col min="10251" max="10252" width="12.6640625" style="25" customWidth="1"/>
    <col min="10253" max="10253" width="11.21875" style="25" customWidth="1"/>
    <col min="10254" max="10254" width="18.33203125" style="25" customWidth="1"/>
    <col min="10255" max="10255" width="12.88671875" style="25" customWidth="1"/>
    <col min="10256" max="10257" width="13.21875" style="25" customWidth="1"/>
    <col min="10258" max="10258" width="10.88671875" style="25" customWidth="1"/>
    <col min="10259" max="10259" width="11.109375" style="25" customWidth="1"/>
    <col min="10260" max="10260" width="15.21875" style="25" customWidth="1"/>
    <col min="10261" max="10261" width="9.6640625" style="25"/>
    <col min="10262" max="10262" width="11" style="25" customWidth="1"/>
    <col min="10263" max="10263" width="10.77734375" style="25" customWidth="1"/>
    <col min="10264" max="10264" width="11.44140625" style="25" customWidth="1"/>
    <col min="10265" max="10265" width="4" style="25" customWidth="1"/>
    <col min="10266" max="10456" width="9.6640625" style="25"/>
    <col min="10457" max="10457" width="6.44140625" style="25" customWidth="1"/>
    <col min="10458" max="10458" width="13.88671875" style="25" customWidth="1"/>
    <col min="10459" max="10459" width="11.88671875" style="25" customWidth="1"/>
    <col min="10460" max="10462" width="9.6640625" style="25"/>
    <col min="10463" max="10463" width="15.44140625" style="25" customWidth="1"/>
    <col min="10464" max="10464" width="16.21875" style="25" customWidth="1"/>
    <col min="10465" max="10476" width="9.6640625" style="25"/>
    <col min="10477" max="10477" width="12" style="25" customWidth="1"/>
    <col min="10478" max="10478" width="12.77734375" style="25" customWidth="1"/>
    <col min="10479" max="10479" width="11.109375" style="25" customWidth="1"/>
    <col min="10480" max="10480" width="12" style="25" customWidth="1"/>
    <col min="10481" max="10481" width="9.6640625" style="25"/>
    <col min="10482" max="10482" width="15.33203125" style="25" customWidth="1"/>
    <col min="10483" max="10483" width="15.21875" style="25" customWidth="1"/>
    <col min="10484" max="10484" width="21.44140625" style="25" customWidth="1"/>
    <col min="10485" max="10500" width="9.6640625" style="25"/>
    <col min="10501" max="10502" width="13.44140625" style="25" customWidth="1"/>
    <col min="10503" max="10503" width="9.6640625" style="25"/>
    <col min="10504" max="10504" width="13.88671875" style="25" customWidth="1"/>
    <col min="10505" max="10505" width="10.6640625" style="25" customWidth="1"/>
    <col min="10506" max="10506" width="17.33203125" style="25" customWidth="1"/>
    <col min="10507" max="10508" width="12.6640625" style="25" customWidth="1"/>
    <col min="10509" max="10509" width="11.21875" style="25" customWidth="1"/>
    <col min="10510" max="10510" width="18.33203125" style="25" customWidth="1"/>
    <col min="10511" max="10511" width="12.88671875" style="25" customWidth="1"/>
    <col min="10512" max="10513" width="13.21875" style="25" customWidth="1"/>
    <col min="10514" max="10514" width="10.88671875" style="25" customWidth="1"/>
    <col min="10515" max="10515" width="11.109375" style="25" customWidth="1"/>
    <col min="10516" max="10516" width="15.21875" style="25" customWidth="1"/>
    <col min="10517" max="10517" width="9.6640625" style="25"/>
    <col min="10518" max="10518" width="11" style="25" customWidth="1"/>
    <col min="10519" max="10519" width="10.77734375" style="25" customWidth="1"/>
    <col min="10520" max="10520" width="11.44140625" style="25" customWidth="1"/>
    <col min="10521" max="10521" width="4" style="25" customWidth="1"/>
    <col min="10522" max="10712" width="9.6640625" style="25"/>
    <col min="10713" max="10713" width="6.44140625" style="25" customWidth="1"/>
    <col min="10714" max="10714" width="13.88671875" style="25" customWidth="1"/>
    <col min="10715" max="10715" width="11.88671875" style="25" customWidth="1"/>
    <col min="10716" max="10718" width="9.6640625" style="25"/>
    <col min="10719" max="10719" width="15.44140625" style="25" customWidth="1"/>
    <col min="10720" max="10720" width="16.21875" style="25" customWidth="1"/>
    <col min="10721" max="10732" width="9.6640625" style="25"/>
    <col min="10733" max="10733" width="12" style="25" customWidth="1"/>
    <col min="10734" max="10734" width="12.77734375" style="25" customWidth="1"/>
    <col min="10735" max="10735" width="11.109375" style="25" customWidth="1"/>
    <col min="10736" max="10736" width="12" style="25" customWidth="1"/>
    <col min="10737" max="10737" width="9.6640625" style="25"/>
    <col min="10738" max="10738" width="15.33203125" style="25" customWidth="1"/>
    <col min="10739" max="10739" width="15.21875" style="25" customWidth="1"/>
    <col min="10740" max="10740" width="21.44140625" style="25" customWidth="1"/>
    <col min="10741" max="10756" width="9.6640625" style="25"/>
    <col min="10757" max="10758" width="13.44140625" style="25" customWidth="1"/>
    <col min="10759" max="10759" width="9.6640625" style="25"/>
    <col min="10760" max="10760" width="13.88671875" style="25" customWidth="1"/>
    <col min="10761" max="10761" width="10.6640625" style="25" customWidth="1"/>
    <col min="10762" max="10762" width="17.33203125" style="25" customWidth="1"/>
    <col min="10763" max="10764" width="12.6640625" style="25" customWidth="1"/>
    <col min="10765" max="10765" width="11.21875" style="25" customWidth="1"/>
    <col min="10766" max="10766" width="18.33203125" style="25" customWidth="1"/>
    <col min="10767" max="10767" width="12.88671875" style="25" customWidth="1"/>
    <col min="10768" max="10769" width="13.21875" style="25" customWidth="1"/>
    <col min="10770" max="10770" width="10.88671875" style="25" customWidth="1"/>
    <col min="10771" max="10771" width="11.109375" style="25" customWidth="1"/>
    <col min="10772" max="10772" width="15.21875" style="25" customWidth="1"/>
    <col min="10773" max="10773" width="9.6640625" style="25"/>
    <col min="10774" max="10774" width="11" style="25" customWidth="1"/>
    <col min="10775" max="10775" width="10.77734375" style="25" customWidth="1"/>
    <col min="10776" max="10776" width="11.44140625" style="25" customWidth="1"/>
    <col min="10777" max="10777" width="4" style="25" customWidth="1"/>
    <col min="10778" max="10968" width="9.6640625" style="25"/>
    <col min="10969" max="10969" width="6.44140625" style="25" customWidth="1"/>
    <col min="10970" max="10970" width="13.88671875" style="25" customWidth="1"/>
    <col min="10971" max="10971" width="11.88671875" style="25" customWidth="1"/>
    <col min="10972" max="10974" width="9.6640625" style="25"/>
    <col min="10975" max="10975" width="15.44140625" style="25" customWidth="1"/>
    <col min="10976" max="10976" width="16.21875" style="25" customWidth="1"/>
    <col min="10977" max="10988" width="9.6640625" style="25"/>
    <col min="10989" max="10989" width="12" style="25" customWidth="1"/>
    <col min="10990" max="10990" width="12.77734375" style="25" customWidth="1"/>
    <col min="10991" max="10991" width="11.109375" style="25" customWidth="1"/>
    <col min="10992" max="10992" width="12" style="25" customWidth="1"/>
    <col min="10993" max="10993" width="9.6640625" style="25"/>
    <col min="10994" max="10994" width="15.33203125" style="25" customWidth="1"/>
    <col min="10995" max="10995" width="15.21875" style="25" customWidth="1"/>
    <col min="10996" max="10996" width="21.44140625" style="25" customWidth="1"/>
    <col min="10997" max="11012" width="9.6640625" style="25"/>
    <col min="11013" max="11014" width="13.44140625" style="25" customWidth="1"/>
    <col min="11015" max="11015" width="9.6640625" style="25"/>
    <col min="11016" max="11016" width="13.88671875" style="25" customWidth="1"/>
    <col min="11017" max="11017" width="10.6640625" style="25" customWidth="1"/>
    <col min="11018" max="11018" width="17.33203125" style="25" customWidth="1"/>
    <col min="11019" max="11020" width="12.6640625" style="25" customWidth="1"/>
    <col min="11021" max="11021" width="11.21875" style="25" customWidth="1"/>
    <col min="11022" max="11022" width="18.33203125" style="25" customWidth="1"/>
    <col min="11023" max="11023" width="12.88671875" style="25" customWidth="1"/>
    <col min="11024" max="11025" width="13.21875" style="25" customWidth="1"/>
    <col min="11026" max="11026" width="10.88671875" style="25" customWidth="1"/>
    <col min="11027" max="11027" width="11.109375" style="25" customWidth="1"/>
    <col min="11028" max="11028" width="15.21875" style="25" customWidth="1"/>
    <col min="11029" max="11029" width="9.6640625" style="25"/>
    <col min="11030" max="11030" width="11" style="25" customWidth="1"/>
    <col min="11031" max="11031" width="10.77734375" style="25" customWidth="1"/>
    <col min="11032" max="11032" width="11.44140625" style="25" customWidth="1"/>
    <col min="11033" max="11033" width="4" style="25" customWidth="1"/>
    <col min="11034" max="11224" width="9.6640625" style="25"/>
    <col min="11225" max="11225" width="6.44140625" style="25" customWidth="1"/>
    <col min="11226" max="11226" width="13.88671875" style="25" customWidth="1"/>
    <col min="11227" max="11227" width="11.88671875" style="25" customWidth="1"/>
    <col min="11228" max="11230" width="9.6640625" style="25"/>
    <col min="11231" max="11231" width="15.44140625" style="25" customWidth="1"/>
    <col min="11232" max="11232" width="16.21875" style="25" customWidth="1"/>
    <col min="11233" max="11244" width="9.6640625" style="25"/>
    <col min="11245" max="11245" width="12" style="25" customWidth="1"/>
    <col min="11246" max="11246" width="12.77734375" style="25" customWidth="1"/>
    <col min="11247" max="11247" width="11.109375" style="25" customWidth="1"/>
    <col min="11248" max="11248" width="12" style="25" customWidth="1"/>
    <col min="11249" max="11249" width="9.6640625" style="25"/>
    <col min="11250" max="11250" width="15.33203125" style="25" customWidth="1"/>
    <col min="11251" max="11251" width="15.21875" style="25" customWidth="1"/>
    <col min="11252" max="11252" width="21.44140625" style="25" customWidth="1"/>
    <col min="11253" max="11268" width="9.6640625" style="25"/>
    <col min="11269" max="11270" width="13.44140625" style="25" customWidth="1"/>
    <col min="11271" max="11271" width="9.6640625" style="25"/>
    <col min="11272" max="11272" width="13.88671875" style="25" customWidth="1"/>
    <col min="11273" max="11273" width="10.6640625" style="25" customWidth="1"/>
    <col min="11274" max="11274" width="17.33203125" style="25" customWidth="1"/>
    <col min="11275" max="11276" width="12.6640625" style="25" customWidth="1"/>
    <col min="11277" max="11277" width="11.21875" style="25" customWidth="1"/>
    <col min="11278" max="11278" width="18.33203125" style="25" customWidth="1"/>
    <col min="11279" max="11279" width="12.88671875" style="25" customWidth="1"/>
    <col min="11280" max="11281" width="13.21875" style="25" customWidth="1"/>
    <col min="11282" max="11282" width="10.88671875" style="25" customWidth="1"/>
    <col min="11283" max="11283" width="11.109375" style="25" customWidth="1"/>
    <col min="11284" max="11284" width="15.21875" style="25" customWidth="1"/>
    <col min="11285" max="11285" width="9.6640625" style="25"/>
    <col min="11286" max="11286" width="11" style="25" customWidth="1"/>
    <col min="11287" max="11287" width="10.77734375" style="25" customWidth="1"/>
    <col min="11288" max="11288" width="11.44140625" style="25" customWidth="1"/>
    <col min="11289" max="11289" width="4" style="25" customWidth="1"/>
    <col min="11290" max="11480" width="9.6640625" style="25"/>
    <col min="11481" max="11481" width="6.44140625" style="25" customWidth="1"/>
    <col min="11482" max="11482" width="13.88671875" style="25" customWidth="1"/>
    <col min="11483" max="11483" width="11.88671875" style="25" customWidth="1"/>
    <col min="11484" max="11486" width="9.6640625" style="25"/>
    <col min="11487" max="11487" width="15.44140625" style="25" customWidth="1"/>
    <col min="11488" max="11488" width="16.21875" style="25" customWidth="1"/>
    <col min="11489" max="11500" width="9.6640625" style="25"/>
    <col min="11501" max="11501" width="12" style="25" customWidth="1"/>
    <col min="11502" max="11502" width="12.77734375" style="25" customWidth="1"/>
    <col min="11503" max="11503" width="11.109375" style="25" customWidth="1"/>
    <col min="11504" max="11504" width="12" style="25" customWidth="1"/>
    <col min="11505" max="11505" width="9.6640625" style="25"/>
    <col min="11506" max="11506" width="15.33203125" style="25" customWidth="1"/>
    <col min="11507" max="11507" width="15.21875" style="25" customWidth="1"/>
    <col min="11508" max="11508" width="21.44140625" style="25" customWidth="1"/>
    <col min="11509" max="11524" width="9.6640625" style="25"/>
    <col min="11525" max="11526" width="13.44140625" style="25" customWidth="1"/>
    <col min="11527" max="11527" width="9.6640625" style="25"/>
    <col min="11528" max="11528" width="13.88671875" style="25" customWidth="1"/>
    <col min="11529" max="11529" width="10.6640625" style="25" customWidth="1"/>
    <col min="11530" max="11530" width="17.33203125" style="25" customWidth="1"/>
    <col min="11531" max="11532" width="12.6640625" style="25" customWidth="1"/>
    <col min="11533" max="11533" width="11.21875" style="25" customWidth="1"/>
    <col min="11534" max="11534" width="18.33203125" style="25" customWidth="1"/>
    <col min="11535" max="11535" width="12.88671875" style="25" customWidth="1"/>
    <col min="11536" max="11537" width="13.21875" style="25" customWidth="1"/>
    <col min="11538" max="11538" width="10.88671875" style="25" customWidth="1"/>
    <col min="11539" max="11539" width="11.109375" style="25" customWidth="1"/>
    <col min="11540" max="11540" width="15.21875" style="25" customWidth="1"/>
    <col min="11541" max="11541" width="9.6640625" style="25"/>
    <col min="11542" max="11542" width="11" style="25" customWidth="1"/>
    <col min="11543" max="11543" width="10.77734375" style="25" customWidth="1"/>
    <col min="11544" max="11544" width="11.44140625" style="25" customWidth="1"/>
    <col min="11545" max="11545" width="4" style="25" customWidth="1"/>
    <col min="11546" max="11736" width="9.6640625" style="25"/>
    <col min="11737" max="11737" width="6.44140625" style="25" customWidth="1"/>
    <col min="11738" max="11738" width="13.88671875" style="25" customWidth="1"/>
    <col min="11739" max="11739" width="11.88671875" style="25" customWidth="1"/>
    <col min="11740" max="11742" width="9.6640625" style="25"/>
    <col min="11743" max="11743" width="15.44140625" style="25" customWidth="1"/>
    <col min="11744" max="11744" width="16.21875" style="25" customWidth="1"/>
    <col min="11745" max="11756" width="9.6640625" style="25"/>
    <col min="11757" max="11757" width="12" style="25" customWidth="1"/>
    <col min="11758" max="11758" width="12.77734375" style="25" customWidth="1"/>
    <col min="11759" max="11759" width="11.109375" style="25" customWidth="1"/>
    <col min="11760" max="11760" width="12" style="25" customWidth="1"/>
    <col min="11761" max="11761" width="9.6640625" style="25"/>
    <col min="11762" max="11762" width="15.33203125" style="25" customWidth="1"/>
    <col min="11763" max="11763" width="15.21875" style="25" customWidth="1"/>
    <col min="11764" max="11764" width="21.44140625" style="25" customWidth="1"/>
    <col min="11765" max="11780" width="9.6640625" style="25"/>
    <col min="11781" max="11782" width="13.44140625" style="25" customWidth="1"/>
    <col min="11783" max="11783" width="9.6640625" style="25"/>
    <col min="11784" max="11784" width="13.88671875" style="25" customWidth="1"/>
    <col min="11785" max="11785" width="10.6640625" style="25" customWidth="1"/>
    <col min="11786" max="11786" width="17.33203125" style="25" customWidth="1"/>
    <col min="11787" max="11788" width="12.6640625" style="25" customWidth="1"/>
    <col min="11789" max="11789" width="11.21875" style="25" customWidth="1"/>
    <col min="11790" max="11790" width="18.33203125" style="25" customWidth="1"/>
    <col min="11791" max="11791" width="12.88671875" style="25" customWidth="1"/>
    <col min="11792" max="11793" width="13.21875" style="25" customWidth="1"/>
    <col min="11794" max="11794" width="10.88671875" style="25" customWidth="1"/>
    <col min="11795" max="11795" width="11.109375" style="25" customWidth="1"/>
    <col min="11796" max="11796" width="15.21875" style="25" customWidth="1"/>
    <col min="11797" max="11797" width="9.6640625" style="25"/>
    <col min="11798" max="11798" width="11" style="25" customWidth="1"/>
    <col min="11799" max="11799" width="10.77734375" style="25" customWidth="1"/>
    <col min="11800" max="11800" width="11.44140625" style="25" customWidth="1"/>
    <col min="11801" max="11801" width="4" style="25" customWidth="1"/>
    <col min="11802" max="11992" width="9.6640625" style="25"/>
    <col min="11993" max="11993" width="6.44140625" style="25" customWidth="1"/>
    <col min="11994" max="11994" width="13.88671875" style="25" customWidth="1"/>
    <col min="11995" max="11995" width="11.88671875" style="25" customWidth="1"/>
    <col min="11996" max="11998" width="9.6640625" style="25"/>
    <col min="11999" max="11999" width="15.44140625" style="25" customWidth="1"/>
    <col min="12000" max="12000" width="16.21875" style="25" customWidth="1"/>
    <col min="12001" max="12012" width="9.6640625" style="25"/>
    <col min="12013" max="12013" width="12" style="25" customWidth="1"/>
    <col min="12014" max="12014" width="12.77734375" style="25" customWidth="1"/>
    <col min="12015" max="12015" width="11.109375" style="25" customWidth="1"/>
    <col min="12016" max="12016" width="12" style="25" customWidth="1"/>
    <col min="12017" max="12017" width="9.6640625" style="25"/>
    <col min="12018" max="12018" width="15.33203125" style="25" customWidth="1"/>
    <col min="12019" max="12019" width="15.21875" style="25" customWidth="1"/>
    <col min="12020" max="12020" width="21.44140625" style="25" customWidth="1"/>
    <col min="12021" max="12036" width="9.6640625" style="25"/>
    <col min="12037" max="12038" width="13.44140625" style="25" customWidth="1"/>
    <col min="12039" max="12039" width="9.6640625" style="25"/>
    <col min="12040" max="12040" width="13.88671875" style="25" customWidth="1"/>
    <col min="12041" max="12041" width="10.6640625" style="25" customWidth="1"/>
    <col min="12042" max="12042" width="17.33203125" style="25" customWidth="1"/>
    <col min="12043" max="12044" width="12.6640625" style="25" customWidth="1"/>
    <col min="12045" max="12045" width="11.21875" style="25" customWidth="1"/>
    <col min="12046" max="12046" width="18.33203125" style="25" customWidth="1"/>
    <col min="12047" max="12047" width="12.88671875" style="25" customWidth="1"/>
    <col min="12048" max="12049" width="13.21875" style="25" customWidth="1"/>
    <col min="12050" max="12050" width="10.88671875" style="25" customWidth="1"/>
    <col min="12051" max="12051" width="11.109375" style="25" customWidth="1"/>
    <col min="12052" max="12052" width="15.21875" style="25" customWidth="1"/>
    <col min="12053" max="12053" width="9.6640625" style="25"/>
    <col min="12054" max="12054" width="11" style="25" customWidth="1"/>
    <col min="12055" max="12055" width="10.77734375" style="25" customWidth="1"/>
    <col min="12056" max="12056" width="11.44140625" style="25" customWidth="1"/>
    <col min="12057" max="12057" width="4" style="25" customWidth="1"/>
    <col min="12058" max="12248" width="9.6640625" style="25"/>
    <col min="12249" max="12249" width="6.44140625" style="25" customWidth="1"/>
    <col min="12250" max="12250" width="13.88671875" style="25" customWidth="1"/>
    <col min="12251" max="12251" width="11.88671875" style="25" customWidth="1"/>
    <col min="12252" max="12254" width="9.6640625" style="25"/>
    <col min="12255" max="12255" width="15.44140625" style="25" customWidth="1"/>
    <col min="12256" max="12256" width="16.21875" style="25" customWidth="1"/>
    <col min="12257" max="12268" width="9.6640625" style="25"/>
    <col min="12269" max="12269" width="12" style="25" customWidth="1"/>
    <col min="12270" max="12270" width="12.77734375" style="25" customWidth="1"/>
    <col min="12271" max="12271" width="11.109375" style="25" customWidth="1"/>
    <col min="12272" max="12272" width="12" style="25" customWidth="1"/>
    <col min="12273" max="12273" width="9.6640625" style="25"/>
    <col min="12274" max="12274" width="15.33203125" style="25" customWidth="1"/>
    <col min="12275" max="12275" width="15.21875" style="25" customWidth="1"/>
    <col min="12276" max="12276" width="21.44140625" style="25" customWidth="1"/>
    <col min="12277" max="12292" width="9.6640625" style="25"/>
    <col min="12293" max="12294" width="13.44140625" style="25" customWidth="1"/>
    <col min="12295" max="12295" width="9.6640625" style="25"/>
    <col min="12296" max="12296" width="13.88671875" style="25" customWidth="1"/>
    <col min="12297" max="12297" width="10.6640625" style="25" customWidth="1"/>
    <col min="12298" max="12298" width="17.33203125" style="25" customWidth="1"/>
    <col min="12299" max="12300" width="12.6640625" style="25" customWidth="1"/>
    <col min="12301" max="12301" width="11.21875" style="25" customWidth="1"/>
    <col min="12302" max="12302" width="18.33203125" style="25" customWidth="1"/>
    <col min="12303" max="12303" width="12.88671875" style="25" customWidth="1"/>
    <col min="12304" max="12305" width="13.21875" style="25" customWidth="1"/>
    <col min="12306" max="12306" width="10.88671875" style="25" customWidth="1"/>
    <col min="12307" max="12307" width="11.109375" style="25" customWidth="1"/>
    <col min="12308" max="12308" width="15.21875" style="25" customWidth="1"/>
    <col min="12309" max="12309" width="9.6640625" style="25"/>
    <col min="12310" max="12310" width="11" style="25" customWidth="1"/>
    <col min="12311" max="12311" width="10.77734375" style="25" customWidth="1"/>
    <col min="12312" max="12312" width="11.44140625" style="25" customWidth="1"/>
    <col min="12313" max="12313" width="4" style="25" customWidth="1"/>
    <col min="12314" max="12504" width="9.6640625" style="25"/>
    <col min="12505" max="12505" width="6.44140625" style="25" customWidth="1"/>
    <col min="12506" max="12506" width="13.88671875" style="25" customWidth="1"/>
    <col min="12507" max="12507" width="11.88671875" style="25" customWidth="1"/>
    <col min="12508" max="12510" width="9.6640625" style="25"/>
    <col min="12511" max="12511" width="15.44140625" style="25" customWidth="1"/>
    <col min="12512" max="12512" width="16.21875" style="25" customWidth="1"/>
    <col min="12513" max="12524" width="9.6640625" style="25"/>
    <col min="12525" max="12525" width="12" style="25" customWidth="1"/>
    <col min="12526" max="12526" width="12.77734375" style="25" customWidth="1"/>
    <col min="12527" max="12527" width="11.109375" style="25" customWidth="1"/>
    <col min="12528" max="12528" width="12" style="25" customWidth="1"/>
    <col min="12529" max="12529" width="9.6640625" style="25"/>
    <col min="12530" max="12530" width="15.33203125" style="25" customWidth="1"/>
    <col min="12531" max="12531" width="15.21875" style="25" customWidth="1"/>
    <col min="12532" max="12532" width="21.44140625" style="25" customWidth="1"/>
    <col min="12533" max="12548" width="9.6640625" style="25"/>
    <col min="12549" max="12550" width="13.44140625" style="25" customWidth="1"/>
    <col min="12551" max="12551" width="9.6640625" style="25"/>
    <col min="12552" max="12552" width="13.88671875" style="25" customWidth="1"/>
    <col min="12553" max="12553" width="10.6640625" style="25" customWidth="1"/>
    <col min="12554" max="12554" width="17.33203125" style="25" customWidth="1"/>
    <col min="12555" max="12556" width="12.6640625" style="25" customWidth="1"/>
    <col min="12557" max="12557" width="11.21875" style="25" customWidth="1"/>
    <col min="12558" max="12558" width="18.33203125" style="25" customWidth="1"/>
    <col min="12559" max="12559" width="12.88671875" style="25" customWidth="1"/>
    <col min="12560" max="12561" width="13.21875" style="25" customWidth="1"/>
    <col min="12562" max="12562" width="10.88671875" style="25" customWidth="1"/>
    <col min="12563" max="12563" width="11.109375" style="25" customWidth="1"/>
    <col min="12564" max="12564" width="15.21875" style="25" customWidth="1"/>
    <col min="12565" max="12565" width="9.6640625" style="25"/>
    <col min="12566" max="12566" width="11" style="25" customWidth="1"/>
    <col min="12567" max="12567" width="10.77734375" style="25" customWidth="1"/>
    <col min="12568" max="12568" width="11.44140625" style="25" customWidth="1"/>
    <col min="12569" max="12569" width="4" style="25" customWidth="1"/>
    <col min="12570" max="12760" width="9.6640625" style="25"/>
    <col min="12761" max="12761" width="6.44140625" style="25" customWidth="1"/>
    <col min="12762" max="12762" width="13.88671875" style="25" customWidth="1"/>
    <col min="12763" max="12763" width="11.88671875" style="25" customWidth="1"/>
    <col min="12764" max="12766" width="9.6640625" style="25"/>
    <col min="12767" max="12767" width="15.44140625" style="25" customWidth="1"/>
    <col min="12768" max="12768" width="16.21875" style="25" customWidth="1"/>
    <col min="12769" max="12780" width="9.6640625" style="25"/>
    <col min="12781" max="12781" width="12" style="25" customWidth="1"/>
    <col min="12782" max="12782" width="12.77734375" style="25" customWidth="1"/>
    <col min="12783" max="12783" width="11.109375" style="25" customWidth="1"/>
    <col min="12784" max="12784" width="12" style="25" customWidth="1"/>
    <col min="12785" max="12785" width="9.6640625" style="25"/>
    <col min="12786" max="12786" width="15.33203125" style="25" customWidth="1"/>
    <col min="12787" max="12787" width="15.21875" style="25" customWidth="1"/>
    <col min="12788" max="12788" width="21.44140625" style="25" customWidth="1"/>
    <col min="12789" max="12804" width="9.6640625" style="25"/>
    <col min="12805" max="12806" width="13.44140625" style="25" customWidth="1"/>
    <col min="12807" max="12807" width="9.6640625" style="25"/>
    <col min="12808" max="12808" width="13.88671875" style="25" customWidth="1"/>
    <col min="12809" max="12809" width="10.6640625" style="25" customWidth="1"/>
    <col min="12810" max="12810" width="17.33203125" style="25" customWidth="1"/>
    <col min="12811" max="12812" width="12.6640625" style="25" customWidth="1"/>
    <col min="12813" max="12813" width="11.21875" style="25" customWidth="1"/>
    <col min="12814" max="12814" width="18.33203125" style="25" customWidth="1"/>
    <col min="12815" max="12815" width="12.88671875" style="25" customWidth="1"/>
    <col min="12816" max="12817" width="13.21875" style="25" customWidth="1"/>
    <col min="12818" max="12818" width="10.88671875" style="25" customWidth="1"/>
    <col min="12819" max="12819" width="11.109375" style="25" customWidth="1"/>
    <col min="12820" max="12820" width="15.21875" style="25" customWidth="1"/>
    <col min="12821" max="12821" width="9.6640625" style="25"/>
    <col min="12822" max="12822" width="11" style="25" customWidth="1"/>
    <col min="12823" max="12823" width="10.77734375" style="25" customWidth="1"/>
    <col min="12824" max="12824" width="11.44140625" style="25" customWidth="1"/>
    <col min="12825" max="12825" width="4" style="25" customWidth="1"/>
    <col min="12826" max="13016" width="9.6640625" style="25"/>
    <col min="13017" max="13017" width="6.44140625" style="25" customWidth="1"/>
    <col min="13018" max="13018" width="13.88671875" style="25" customWidth="1"/>
    <col min="13019" max="13019" width="11.88671875" style="25" customWidth="1"/>
    <col min="13020" max="13022" width="9.6640625" style="25"/>
    <col min="13023" max="13023" width="15.44140625" style="25" customWidth="1"/>
    <col min="13024" max="13024" width="16.21875" style="25" customWidth="1"/>
    <col min="13025" max="13036" width="9.6640625" style="25"/>
    <col min="13037" max="13037" width="12" style="25" customWidth="1"/>
    <col min="13038" max="13038" width="12.77734375" style="25" customWidth="1"/>
    <col min="13039" max="13039" width="11.109375" style="25" customWidth="1"/>
    <col min="13040" max="13040" width="12" style="25" customWidth="1"/>
    <col min="13041" max="13041" width="9.6640625" style="25"/>
    <col min="13042" max="13042" width="15.33203125" style="25" customWidth="1"/>
    <col min="13043" max="13043" width="15.21875" style="25" customWidth="1"/>
    <col min="13044" max="13044" width="21.44140625" style="25" customWidth="1"/>
    <col min="13045" max="13060" width="9.6640625" style="25"/>
    <col min="13061" max="13062" width="13.44140625" style="25" customWidth="1"/>
    <col min="13063" max="13063" width="9.6640625" style="25"/>
    <col min="13064" max="13064" width="13.88671875" style="25" customWidth="1"/>
    <col min="13065" max="13065" width="10.6640625" style="25" customWidth="1"/>
    <col min="13066" max="13066" width="17.33203125" style="25" customWidth="1"/>
    <col min="13067" max="13068" width="12.6640625" style="25" customWidth="1"/>
    <col min="13069" max="13069" width="11.21875" style="25" customWidth="1"/>
    <col min="13070" max="13070" width="18.33203125" style="25" customWidth="1"/>
    <col min="13071" max="13071" width="12.88671875" style="25" customWidth="1"/>
    <col min="13072" max="13073" width="13.21875" style="25" customWidth="1"/>
    <col min="13074" max="13074" width="10.88671875" style="25" customWidth="1"/>
    <col min="13075" max="13075" width="11.109375" style="25" customWidth="1"/>
    <col min="13076" max="13076" width="15.21875" style="25" customWidth="1"/>
    <col min="13077" max="13077" width="9.6640625" style="25"/>
    <col min="13078" max="13078" width="11" style="25" customWidth="1"/>
    <col min="13079" max="13079" width="10.77734375" style="25" customWidth="1"/>
    <col min="13080" max="13080" width="11.44140625" style="25" customWidth="1"/>
    <col min="13081" max="13081" width="4" style="25" customWidth="1"/>
    <col min="13082" max="13272" width="9.6640625" style="25"/>
    <col min="13273" max="13273" width="6.44140625" style="25" customWidth="1"/>
    <col min="13274" max="13274" width="13.88671875" style="25" customWidth="1"/>
    <col min="13275" max="13275" width="11.88671875" style="25" customWidth="1"/>
    <col min="13276" max="13278" width="9.6640625" style="25"/>
    <col min="13279" max="13279" width="15.44140625" style="25" customWidth="1"/>
    <col min="13280" max="13280" width="16.21875" style="25" customWidth="1"/>
    <col min="13281" max="13292" width="9.6640625" style="25"/>
    <col min="13293" max="13293" width="12" style="25" customWidth="1"/>
    <col min="13294" max="13294" width="12.77734375" style="25" customWidth="1"/>
    <col min="13295" max="13295" width="11.109375" style="25" customWidth="1"/>
    <col min="13296" max="13296" width="12" style="25" customWidth="1"/>
    <col min="13297" max="13297" width="9.6640625" style="25"/>
    <col min="13298" max="13298" width="15.33203125" style="25" customWidth="1"/>
    <col min="13299" max="13299" width="15.21875" style="25" customWidth="1"/>
    <col min="13300" max="13300" width="21.44140625" style="25" customWidth="1"/>
    <col min="13301" max="13316" width="9.6640625" style="25"/>
    <col min="13317" max="13318" width="13.44140625" style="25" customWidth="1"/>
    <col min="13319" max="13319" width="9.6640625" style="25"/>
    <col min="13320" max="13320" width="13.88671875" style="25" customWidth="1"/>
    <col min="13321" max="13321" width="10.6640625" style="25" customWidth="1"/>
    <col min="13322" max="13322" width="17.33203125" style="25" customWidth="1"/>
    <col min="13323" max="13324" width="12.6640625" style="25" customWidth="1"/>
    <col min="13325" max="13325" width="11.21875" style="25" customWidth="1"/>
    <col min="13326" max="13326" width="18.33203125" style="25" customWidth="1"/>
    <col min="13327" max="13327" width="12.88671875" style="25" customWidth="1"/>
    <col min="13328" max="13329" width="13.21875" style="25" customWidth="1"/>
    <col min="13330" max="13330" width="10.88671875" style="25" customWidth="1"/>
    <col min="13331" max="13331" width="11.109375" style="25" customWidth="1"/>
    <col min="13332" max="13332" width="15.21875" style="25" customWidth="1"/>
    <col min="13333" max="13333" width="9.6640625" style="25"/>
    <col min="13334" max="13334" width="11" style="25" customWidth="1"/>
    <col min="13335" max="13335" width="10.77734375" style="25" customWidth="1"/>
    <col min="13336" max="13336" width="11.44140625" style="25" customWidth="1"/>
    <col min="13337" max="13337" width="4" style="25" customWidth="1"/>
    <col min="13338" max="13528" width="9.6640625" style="25"/>
    <col min="13529" max="13529" width="6.44140625" style="25" customWidth="1"/>
    <col min="13530" max="13530" width="13.88671875" style="25" customWidth="1"/>
    <col min="13531" max="13531" width="11.88671875" style="25" customWidth="1"/>
    <col min="13532" max="13534" width="9.6640625" style="25"/>
    <col min="13535" max="13535" width="15.44140625" style="25" customWidth="1"/>
    <col min="13536" max="13536" width="16.21875" style="25" customWidth="1"/>
    <col min="13537" max="13548" width="9.6640625" style="25"/>
    <col min="13549" max="13549" width="12" style="25" customWidth="1"/>
    <col min="13550" max="13550" width="12.77734375" style="25" customWidth="1"/>
    <col min="13551" max="13551" width="11.109375" style="25" customWidth="1"/>
    <col min="13552" max="13552" width="12" style="25" customWidth="1"/>
    <col min="13553" max="13553" width="9.6640625" style="25"/>
    <col min="13554" max="13554" width="15.33203125" style="25" customWidth="1"/>
    <col min="13555" max="13555" width="15.21875" style="25" customWidth="1"/>
    <col min="13556" max="13556" width="21.44140625" style="25" customWidth="1"/>
    <col min="13557" max="13572" width="9.6640625" style="25"/>
    <col min="13573" max="13574" width="13.44140625" style="25" customWidth="1"/>
    <col min="13575" max="13575" width="9.6640625" style="25"/>
    <col min="13576" max="13576" width="13.88671875" style="25" customWidth="1"/>
    <col min="13577" max="13577" width="10.6640625" style="25" customWidth="1"/>
    <col min="13578" max="13578" width="17.33203125" style="25" customWidth="1"/>
    <col min="13579" max="13580" width="12.6640625" style="25" customWidth="1"/>
    <col min="13581" max="13581" width="11.21875" style="25" customWidth="1"/>
    <col min="13582" max="13582" width="18.33203125" style="25" customWidth="1"/>
    <col min="13583" max="13583" width="12.88671875" style="25" customWidth="1"/>
    <col min="13584" max="13585" width="13.21875" style="25" customWidth="1"/>
    <col min="13586" max="13586" width="10.88671875" style="25" customWidth="1"/>
    <col min="13587" max="13587" width="11.109375" style="25" customWidth="1"/>
    <col min="13588" max="13588" width="15.21875" style="25" customWidth="1"/>
    <col min="13589" max="13589" width="9.6640625" style="25"/>
    <col min="13590" max="13590" width="11" style="25" customWidth="1"/>
    <col min="13591" max="13591" width="10.77734375" style="25" customWidth="1"/>
    <col min="13592" max="13592" width="11.44140625" style="25" customWidth="1"/>
    <col min="13593" max="13593" width="4" style="25" customWidth="1"/>
    <col min="13594" max="13784" width="9.6640625" style="25"/>
    <col min="13785" max="13785" width="6.44140625" style="25" customWidth="1"/>
    <col min="13786" max="13786" width="13.88671875" style="25" customWidth="1"/>
    <col min="13787" max="13787" width="11.88671875" style="25" customWidth="1"/>
    <col min="13788" max="13790" width="9.6640625" style="25"/>
    <col min="13791" max="13791" width="15.44140625" style="25" customWidth="1"/>
    <col min="13792" max="13792" width="16.21875" style="25" customWidth="1"/>
    <col min="13793" max="13804" width="9.6640625" style="25"/>
    <col min="13805" max="13805" width="12" style="25" customWidth="1"/>
    <col min="13806" max="13806" width="12.77734375" style="25" customWidth="1"/>
    <col min="13807" max="13807" width="11.109375" style="25" customWidth="1"/>
    <col min="13808" max="13808" width="12" style="25" customWidth="1"/>
    <col min="13809" max="13809" width="9.6640625" style="25"/>
    <col min="13810" max="13810" width="15.33203125" style="25" customWidth="1"/>
    <col min="13811" max="13811" width="15.21875" style="25" customWidth="1"/>
    <col min="13812" max="13812" width="21.44140625" style="25" customWidth="1"/>
    <col min="13813" max="13828" width="9.6640625" style="25"/>
    <col min="13829" max="13830" width="13.44140625" style="25" customWidth="1"/>
    <col min="13831" max="13831" width="9.6640625" style="25"/>
    <col min="13832" max="13832" width="13.88671875" style="25" customWidth="1"/>
    <col min="13833" max="13833" width="10.6640625" style="25" customWidth="1"/>
    <col min="13834" max="13834" width="17.33203125" style="25" customWidth="1"/>
    <col min="13835" max="13836" width="12.6640625" style="25" customWidth="1"/>
    <col min="13837" max="13837" width="11.21875" style="25" customWidth="1"/>
    <col min="13838" max="13838" width="18.33203125" style="25" customWidth="1"/>
    <col min="13839" max="13839" width="12.88671875" style="25" customWidth="1"/>
    <col min="13840" max="13841" width="13.21875" style="25" customWidth="1"/>
    <col min="13842" max="13842" width="10.88671875" style="25" customWidth="1"/>
    <col min="13843" max="13843" width="11.109375" style="25" customWidth="1"/>
    <col min="13844" max="13844" width="15.21875" style="25" customWidth="1"/>
    <col min="13845" max="13845" width="9.6640625" style="25"/>
    <col min="13846" max="13846" width="11" style="25" customWidth="1"/>
    <col min="13847" max="13847" width="10.77734375" style="25" customWidth="1"/>
    <col min="13848" max="13848" width="11.44140625" style="25" customWidth="1"/>
    <col min="13849" max="13849" width="4" style="25" customWidth="1"/>
    <col min="13850" max="14040" width="9.6640625" style="25"/>
    <col min="14041" max="14041" width="6.44140625" style="25" customWidth="1"/>
    <col min="14042" max="14042" width="13.88671875" style="25" customWidth="1"/>
    <col min="14043" max="14043" width="11.88671875" style="25" customWidth="1"/>
    <col min="14044" max="14046" width="9.6640625" style="25"/>
    <col min="14047" max="14047" width="15.44140625" style="25" customWidth="1"/>
    <col min="14048" max="14048" width="16.21875" style="25" customWidth="1"/>
    <col min="14049" max="14060" width="9.6640625" style="25"/>
    <col min="14061" max="14061" width="12" style="25" customWidth="1"/>
    <col min="14062" max="14062" width="12.77734375" style="25" customWidth="1"/>
    <col min="14063" max="14063" width="11.109375" style="25" customWidth="1"/>
    <col min="14064" max="14064" width="12" style="25" customWidth="1"/>
    <col min="14065" max="14065" width="9.6640625" style="25"/>
    <col min="14066" max="14066" width="15.33203125" style="25" customWidth="1"/>
    <col min="14067" max="14067" width="15.21875" style="25" customWidth="1"/>
    <col min="14068" max="14068" width="21.44140625" style="25" customWidth="1"/>
    <col min="14069" max="14084" width="9.6640625" style="25"/>
    <col min="14085" max="14086" width="13.44140625" style="25" customWidth="1"/>
    <col min="14087" max="14087" width="9.6640625" style="25"/>
    <col min="14088" max="14088" width="13.88671875" style="25" customWidth="1"/>
    <col min="14089" max="14089" width="10.6640625" style="25" customWidth="1"/>
    <col min="14090" max="14090" width="17.33203125" style="25" customWidth="1"/>
    <col min="14091" max="14092" width="12.6640625" style="25" customWidth="1"/>
    <col min="14093" max="14093" width="11.21875" style="25" customWidth="1"/>
    <col min="14094" max="14094" width="18.33203125" style="25" customWidth="1"/>
    <col min="14095" max="14095" width="12.88671875" style="25" customWidth="1"/>
    <col min="14096" max="14097" width="13.21875" style="25" customWidth="1"/>
    <col min="14098" max="14098" width="10.88671875" style="25" customWidth="1"/>
    <col min="14099" max="14099" width="11.109375" style="25" customWidth="1"/>
    <col min="14100" max="14100" width="15.21875" style="25" customWidth="1"/>
    <col min="14101" max="14101" width="9.6640625" style="25"/>
    <col min="14102" max="14102" width="11" style="25" customWidth="1"/>
    <col min="14103" max="14103" width="10.77734375" style="25" customWidth="1"/>
    <col min="14104" max="14104" width="11.44140625" style="25" customWidth="1"/>
    <col min="14105" max="14105" width="4" style="25" customWidth="1"/>
    <col min="14106" max="14296" width="9.6640625" style="25"/>
    <col min="14297" max="14297" width="6.44140625" style="25" customWidth="1"/>
    <col min="14298" max="14298" width="13.88671875" style="25" customWidth="1"/>
    <col min="14299" max="14299" width="11.88671875" style="25" customWidth="1"/>
    <col min="14300" max="14302" width="9.6640625" style="25"/>
    <col min="14303" max="14303" width="15.44140625" style="25" customWidth="1"/>
    <col min="14304" max="14304" width="16.21875" style="25" customWidth="1"/>
    <col min="14305" max="14316" width="9.6640625" style="25"/>
    <col min="14317" max="14317" width="12" style="25" customWidth="1"/>
    <col min="14318" max="14318" width="12.77734375" style="25" customWidth="1"/>
    <col min="14319" max="14319" width="11.109375" style="25" customWidth="1"/>
    <col min="14320" max="14320" width="12" style="25" customWidth="1"/>
    <col min="14321" max="14321" width="9.6640625" style="25"/>
    <col min="14322" max="14322" width="15.33203125" style="25" customWidth="1"/>
    <col min="14323" max="14323" width="15.21875" style="25" customWidth="1"/>
    <col min="14324" max="14324" width="21.44140625" style="25" customWidth="1"/>
    <col min="14325" max="14340" width="9.6640625" style="25"/>
    <col min="14341" max="14342" width="13.44140625" style="25" customWidth="1"/>
    <col min="14343" max="14343" width="9.6640625" style="25"/>
    <col min="14344" max="14344" width="13.88671875" style="25" customWidth="1"/>
    <col min="14345" max="14345" width="10.6640625" style="25" customWidth="1"/>
    <col min="14346" max="14346" width="17.33203125" style="25" customWidth="1"/>
    <col min="14347" max="14348" width="12.6640625" style="25" customWidth="1"/>
    <col min="14349" max="14349" width="11.21875" style="25" customWidth="1"/>
    <col min="14350" max="14350" width="18.33203125" style="25" customWidth="1"/>
    <col min="14351" max="14351" width="12.88671875" style="25" customWidth="1"/>
    <col min="14352" max="14353" width="13.21875" style="25" customWidth="1"/>
    <col min="14354" max="14354" width="10.88671875" style="25" customWidth="1"/>
    <col min="14355" max="14355" width="11.109375" style="25" customWidth="1"/>
    <col min="14356" max="14356" width="15.21875" style="25" customWidth="1"/>
    <col min="14357" max="14357" width="9.6640625" style="25"/>
    <col min="14358" max="14358" width="11" style="25" customWidth="1"/>
    <col min="14359" max="14359" width="10.77734375" style="25" customWidth="1"/>
    <col min="14360" max="14360" width="11.44140625" style="25" customWidth="1"/>
    <col min="14361" max="14361" width="4" style="25" customWidth="1"/>
    <col min="14362" max="14552" width="9.6640625" style="25"/>
    <col min="14553" max="14553" width="6.44140625" style="25" customWidth="1"/>
    <col min="14554" max="14554" width="13.88671875" style="25" customWidth="1"/>
    <col min="14555" max="14555" width="11.88671875" style="25" customWidth="1"/>
    <col min="14556" max="14558" width="9.6640625" style="25"/>
    <col min="14559" max="14559" width="15.44140625" style="25" customWidth="1"/>
    <col min="14560" max="14560" width="16.21875" style="25" customWidth="1"/>
    <col min="14561" max="14572" width="9.6640625" style="25"/>
    <col min="14573" max="14573" width="12" style="25" customWidth="1"/>
    <col min="14574" max="14574" width="12.77734375" style="25" customWidth="1"/>
    <col min="14575" max="14575" width="11.109375" style="25" customWidth="1"/>
    <col min="14576" max="14576" width="12" style="25" customWidth="1"/>
    <col min="14577" max="14577" width="9.6640625" style="25"/>
    <col min="14578" max="14578" width="15.33203125" style="25" customWidth="1"/>
    <col min="14579" max="14579" width="15.21875" style="25" customWidth="1"/>
    <col min="14580" max="14580" width="21.44140625" style="25" customWidth="1"/>
    <col min="14581" max="14596" width="9.6640625" style="25"/>
    <col min="14597" max="14598" width="13.44140625" style="25" customWidth="1"/>
    <col min="14599" max="14599" width="9.6640625" style="25"/>
    <col min="14600" max="14600" width="13.88671875" style="25" customWidth="1"/>
    <col min="14601" max="14601" width="10.6640625" style="25" customWidth="1"/>
    <col min="14602" max="14602" width="17.33203125" style="25" customWidth="1"/>
    <col min="14603" max="14604" width="12.6640625" style="25" customWidth="1"/>
    <col min="14605" max="14605" width="11.21875" style="25" customWidth="1"/>
    <col min="14606" max="14606" width="18.33203125" style="25" customWidth="1"/>
    <col min="14607" max="14607" width="12.88671875" style="25" customWidth="1"/>
    <col min="14608" max="14609" width="13.21875" style="25" customWidth="1"/>
    <col min="14610" max="14610" width="10.88671875" style="25" customWidth="1"/>
    <col min="14611" max="14611" width="11.109375" style="25" customWidth="1"/>
    <col min="14612" max="14612" width="15.21875" style="25" customWidth="1"/>
    <col min="14613" max="14613" width="9.6640625" style="25"/>
    <col min="14614" max="14614" width="11" style="25" customWidth="1"/>
    <col min="14615" max="14615" width="10.77734375" style="25" customWidth="1"/>
    <col min="14616" max="14616" width="11.44140625" style="25" customWidth="1"/>
    <col min="14617" max="14617" width="4" style="25" customWidth="1"/>
    <col min="14618" max="14808" width="9.6640625" style="25"/>
    <col min="14809" max="14809" width="6.44140625" style="25" customWidth="1"/>
    <col min="14810" max="14810" width="13.88671875" style="25" customWidth="1"/>
    <col min="14811" max="14811" width="11.88671875" style="25" customWidth="1"/>
    <col min="14812" max="14814" width="9.6640625" style="25"/>
    <col min="14815" max="14815" width="15.44140625" style="25" customWidth="1"/>
    <col min="14816" max="14816" width="16.21875" style="25" customWidth="1"/>
    <col min="14817" max="14828" width="9.6640625" style="25"/>
    <col min="14829" max="14829" width="12" style="25" customWidth="1"/>
    <col min="14830" max="14830" width="12.77734375" style="25" customWidth="1"/>
    <col min="14831" max="14831" width="11.109375" style="25" customWidth="1"/>
    <col min="14832" max="14832" width="12" style="25" customWidth="1"/>
    <col min="14833" max="14833" width="9.6640625" style="25"/>
    <col min="14834" max="14834" width="15.33203125" style="25" customWidth="1"/>
    <col min="14835" max="14835" width="15.21875" style="25" customWidth="1"/>
    <col min="14836" max="14836" width="21.44140625" style="25" customWidth="1"/>
    <col min="14837" max="14852" width="9.6640625" style="25"/>
    <col min="14853" max="14854" width="13.44140625" style="25" customWidth="1"/>
    <col min="14855" max="14855" width="9.6640625" style="25"/>
    <col min="14856" max="14856" width="13.88671875" style="25" customWidth="1"/>
    <col min="14857" max="14857" width="10.6640625" style="25" customWidth="1"/>
    <col min="14858" max="14858" width="17.33203125" style="25" customWidth="1"/>
    <col min="14859" max="14860" width="12.6640625" style="25" customWidth="1"/>
    <col min="14861" max="14861" width="11.21875" style="25" customWidth="1"/>
    <col min="14862" max="14862" width="18.33203125" style="25" customWidth="1"/>
    <col min="14863" max="14863" width="12.88671875" style="25" customWidth="1"/>
    <col min="14864" max="14865" width="13.21875" style="25" customWidth="1"/>
    <col min="14866" max="14866" width="10.88671875" style="25" customWidth="1"/>
    <col min="14867" max="14867" width="11.109375" style="25" customWidth="1"/>
    <col min="14868" max="14868" width="15.21875" style="25" customWidth="1"/>
    <col min="14869" max="14869" width="9.6640625" style="25"/>
    <col min="14870" max="14870" width="11" style="25" customWidth="1"/>
    <col min="14871" max="14871" width="10.77734375" style="25" customWidth="1"/>
    <col min="14872" max="14872" width="11.44140625" style="25" customWidth="1"/>
    <col min="14873" max="14873" width="4" style="25" customWidth="1"/>
    <col min="14874" max="15064" width="9.6640625" style="25"/>
    <col min="15065" max="15065" width="6.44140625" style="25" customWidth="1"/>
    <col min="15066" max="15066" width="13.88671875" style="25" customWidth="1"/>
    <col min="15067" max="15067" width="11.88671875" style="25" customWidth="1"/>
    <col min="15068" max="15070" width="9.6640625" style="25"/>
    <col min="15071" max="15071" width="15.44140625" style="25" customWidth="1"/>
    <col min="15072" max="15072" width="16.21875" style="25" customWidth="1"/>
    <col min="15073" max="15084" width="9.6640625" style="25"/>
    <col min="15085" max="15085" width="12" style="25" customWidth="1"/>
    <col min="15086" max="15086" width="12.77734375" style="25" customWidth="1"/>
    <col min="15087" max="15087" width="11.109375" style="25" customWidth="1"/>
    <col min="15088" max="15088" width="12" style="25" customWidth="1"/>
    <col min="15089" max="15089" width="9.6640625" style="25"/>
    <col min="15090" max="15090" width="15.33203125" style="25" customWidth="1"/>
    <col min="15091" max="15091" width="15.21875" style="25" customWidth="1"/>
    <col min="15092" max="15092" width="21.44140625" style="25" customWidth="1"/>
    <col min="15093" max="15108" width="9.6640625" style="25"/>
    <col min="15109" max="15110" width="13.44140625" style="25" customWidth="1"/>
    <col min="15111" max="15111" width="9.6640625" style="25"/>
    <col min="15112" max="15112" width="13.88671875" style="25" customWidth="1"/>
    <col min="15113" max="15113" width="10.6640625" style="25" customWidth="1"/>
    <col min="15114" max="15114" width="17.33203125" style="25" customWidth="1"/>
    <col min="15115" max="15116" width="12.6640625" style="25" customWidth="1"/>
    <col min="15117" max="15117" width="11.21875" style="25" customWidth="1"/>
    <col min="15118" max="15118" width="18.33203125" style="25" customWidth="1"/>
    <col min="15119" max="15119" width="12.88671875" style="25" customWidth="1"/>
    <col min="15120" max="15121" width="13.21875" style="25" customWidth="1"/>
    <col min="15122" max="15122" width="10.88671875" style="25" customWidth="1"/>
    <col min="15123" max="15123" width="11.109375" style="25" customWidth="1"/>
    <col min="15124" max="15124" width="15.21875" style="25" customWidth="1"/>
    <col min="15125" max="15125" width="9.6640625" style="25"/>
    <col min="15126" max="15126" width="11" style="25" customWidth="1"/>
    <col min="15127" max="15127" width="10.77734375" style="25" customWidth="1"/>
    <col min="15128" max="15128" width="11.44140625" style="25" customWidth="1"/>
    <col min="15129" max="15129" width="4" style="25" customWidth="1"/>
    <col min="15130" max="15320" width="9.6640625" style="25"/>
    <col min="15321" max="15321" width="6.44140625" style="25" customWidth="1"/>
    <col min="15322" max="15322" width="13.88671875" style="25" customWidth="1"/>
    <col min="15323" max="15323" width="11.88671875" style="25" customWidth="1"/>
    <col min="15324" max="15326" width="9.6640625" style="25"/>
    <col min="15327" max="15327" width="15.44140625" style="25" customWidth="1"/>
    <col min="15328" max="15328" width="16.21875" style="25" customWidth="1"/>
    <col min="15329" max="15340" width="9.6640625" style="25"/>
    <col min="15341" max="15341" width="12" style="25" customWidth="1"/>
    <col min="15342" max="15342" width="12.77734375" style="25" customWidth="1"/>
    <col min="15343" max="15343" width="11.109375" style="25" customWidth="1"/>
    <col min="15344" max="15344" width="12" style="25" customWidth="1"/>
    <col min="15345" max="15345" width="9.6640625" style="25"/>
    <col min="15346" max="15346" width="15.33203125" style="25" customWidth="1"/>
    <col min="15347" max="15347" width="15.21875" style="25" customWidth="1"/>
    <col min="15348" max="15348" width="21.44140625" style="25" customWidth="1"/>
    <col min="15349" max="15364" width="9.6640625" style="25"/>
    <col min="15365" max="15366" width="13.44140625" style="25" customWidth="1"/>
    <col min="15367" max="15367" width="9.6640625" style="25"/>
    <col min="15368" max="15368" width="13.88671875" style="25" customWidth="1"/>
    <col min="15369" max="15369" width="10.6640625" style="25" customWidth="1"/>
    <col min="15370" max="15370" width="17.33203125" style="25" customWidth="1"/>
    <col min="15371" max="15372" width="12.6640625" style="25" customWidth="1"/>
    <col min="15373" max="15373" width="11.21875" style="25" customWidth="1"/>
    <col min="15374" max="15374" width="18.33203125" style="25" customWidth="1"/>
    <col min="15375" max="15375" width="12.88671875" style="25" customWidth="1"/>
    <col min="15376" max="15377" width="13.21875" style="25" customWidth="1"/>
    <col min="15378" max="15378" width="10.88671875" style="25" customWidth="1"/>
    <col min="15379" max="15379" width="11.109375" style="25" customWidth="1"/>
    <col min="15380" max="15380" width="15.21875" style="25" customWidth="1"/>
    <col min="15381" max="15381" width="9.6640625" style="25"/>
    <col min="15382" max="15382" width="11" style="25" customWidth="1"/>
    <col min="15383" max="15383" width="10.77734375" style="25" customWidth="1"/>
    <col min="15384" max="15384" width="11.44140625" style="25" customWidth="1"/>
    <col min="15385" max="15385" width="4" style="25" customWidth="1"/>
    <col min="15386" max="15576" width="9.6640625" style="25"/>
    <col min="15577" max="15577" width="6.44140625" style="25" customWidth="1"/>
    <col min="15578" max="15578" width="13.88671875" style="25" customWidth="1"/>
    <col min="15579" max="15579" width="11.88671875" style="25" customWidth="1"/>
    <col min="15580" max="15582" width="9.6640625" style="25"/>
    <col min="15583" max="15583" width="15.44140625" style="25" customWidth="1"/>
    <col min="15584" max="15584" width="16.21875" style="25" customWidth="1"/>
    <col min="15585" max="15596" width="9.6640625" style="25"/>
    <col min="15597" max="15597" width="12" style="25" customWidth="1"/>
    <col min="15598" max="15598" width="12.77734375" style="25" customWidth="1"/>
    <col min="15599" max="15599" width="11.109375" style="25" customWidth="1"/>
    <col min="15600" max="15600" width="12" style="25" customWidth="1"/>
    <col min="15601" max="15601" width="9.6640625" style="25"/>
    <col min="15602" max="15602" width="15.33203125" style="25" customWidth="1"/>
    <col min="15603" max="15603" width="15.21875" style="25" customWidth="1"/>
    <col min="15604" max="15604" width="21.44140625" style="25" customWidth="1"/>
    <col min="15605" max="15620" width="9.6640625" style="25"/>
    <col min="15621" max="15622" width="13.44140625" style="25" customWidth="1"/>
    <col min="15623" max="15623" width="9.6640625" style="25"/>
    <col min="15624" max="15624" width="13.88671875" style="25" customWidth="1"/>
    <col min="15625" max="15625" width="10.6640625" style="25" customWidth="1"/>
    <col min="15626" max="15626" width="17.33203125" style="25" customWidth="1"/>
    <col min="15627" max="15628" width="12.6640625" style="25" customWidth="1"/>
    <col min="15629" max="15629" width="11.21875" style="25" customWidth="1"/>
    <col min="15630" max="15630" width="18.33203125" style="25" customWidth="1"/>
    <col min="15631" max="15631" width="12.88671875" style="25" customWidth="1"/>
    <col min="15632" max="15633" width="13.21875" style="25" customWidth="1"/>
    <col min="15634" max="15634" width="10.88671875" style="25" customWidth="1"/>
    <col min="15635" max="15635" width="11.109375" style="25" customWidth="1"/>
    <col min="15636" max="15636" width="15.21875" style="25" customWidth="1"/>
    <col min="15637" max="15637" width="9.6640625" style="25"/>
    <col min="15638" max="15638" width="11" style="25" customWidth="1"/>
    <col min="15639" max="15639" width="10.77734375" style="25" customWidth="1"/>
    <col min="15640" max="15640" width="11.44140625" style="25" customWidth="1"/>
    <col min="15641" max="15641" width="4" style="25" customWidth="1"/>
    <col min="15642" max="15832" width="9.6640625" style="25"/>
    <col min="15833" max="15833" width="6.44140625" style="25" customWidth="1"/>
    <col min="15834" max="15834" width="13.88671875" style="25" customWidth="1"/>
    <col min="15835" max="15835" width="11.88671875" style="25" customWidth="1"/>
    <col min="15836" max="15838" width="9.6640625" style="25"/>
    <col min="15839" max="15839" width="15.44140625" style="25" customWidth="1"/>
    <col min="15840" max="15840" width="16.21875" style="25" customWidth="1"/>
    <col min="15841" max="15852" width="9.6640625" style="25"/>
    <col min="15853" max="15853" width="12" style="25" customWidth="1"/>
    <col min="15854" max="15854" width="12.77734375" style="25" customWidth="1"/>
    <col min="15855" max="15855" width="11.109375" style="25" customWidth="1"/>
    <col min="15856" max="15856" width="12" style="25" customWidth="1"/>
    <col min="15857" max="15857" width="9.6640625" style="25"/>
    <col min="15858" max="15858" width="15.33203125" style="25" customWidth="1"/>
    <col min="15859" max="15859" width="15.21875" style="25" customWidth="1"/>
    <col min="15860" max="15860" width="21.44140625" style="25" customWidth="1"/>
    <col min="15861" max="15876" width="9.6640625" style="25"/>
    <col min="15877" max="15878" width="13.44140625" style="25" customWidth="1"/>
    <col min="15879" max="15879" width="9.6640625" style="25"/>
    <col min="15880" max="15880" width="13.88671875" style="25" customWidth="1"/>
    <col min="15881" max="15881" width="10.6640625" style="25" customWidth="1"/>
    <col min="15882" max="15882" width="17.33203125" style="25" customWidth="1"/>
    <col min="15883" max="15884" width="12.6640625" style="25" customWidth="1"/>
    <col min="15885" max="15885" width="11.21875" style="25" customWidth="1"/>
    <col min="15886" max="15886" width="18.33203125" style="25" customWidth="1"/>
    <col min="15887" max="15887" width="12.88671875" style="25" customWidth="1"/>
    <col min="15888" max="15889" width="13.21875" style="25" customWidth="1"/>
    <col min="15890" max="15890" width="10.88671875" style="25" customWidth="1"/>
    <col min="15891" max="15891" width="11.109375" style="25" customWidth="1"/>
    <col min="15892" max="15892" width="15.21875" style="25" customWidth="1"/>
    <col min="15893" max="15893" width="9.6640625" style="25"/>
    <col min="15894" max="15894" width="11" style="25" customWidth="1"/>
    <col min="15895" max="15895" width="10.77734375" style="25" customWidth="1"/>
    <col min="15896" max="15896" width="11.44140625" style="25" customWidth="1"/>
    <col min="15897" max="15897" width="4" style="25" customWidth="1"/>
    <col min="15898" max="16088" width="9.6640625" style="25"/>
    <col min="16089" max="16089" width="6.44140625" style="25" customWidth="1"/>
    <col min="16090" max="16090" width="13.88671875" style="25" customWidth="1"/>
    <col min="16091" max="16091" width="11.88671875" style="25" customWidth="1"/>
    <col min="16092" max="16094" width="9.6640625" style="25"/>
    <col min="16095" max="16095" width="15.44140625" style="25" customWidth="1"/>
    <col min="16096" max="16096" width="16.21875" style="25" customWidth="1"/>
    <col min="16097" max="16108" width="9.6640625" style="25"/>
    <col min="16109" max="16109" width="12" style="25" customWidth="1"/>
    <col min="16110" max="16110" width="12.77734375" style="25" customWidth="1"/>
    <col min="16111" max="16111" width="11.109375" style="25" customWidth="1"/>
    <col min="16112" max="16112" width="12" style="25" customWidth="1"/>
    <col min="16113" max="16113" width="9.6640625" style="25"/>
    <col min="16114" max="16114" width="15.33203125" style="25" customWidth="1"/>
    <col min="16115" max="16115" width="15.21875" style="25" customWidth="1"/>
    <col min="16116" max="16116" width="21.44140625" style="25" customWidth="1"/>
    <col min="16117" max="16132" width="9.6640625" style="25"/>
    <col min="16133" max="16134" width="13.44140625" style="25" customWidth="1"/>
    <col min="16135" max="16135" width="9.6640625" style="25"/>
    <col min="16136" max="16136" width="13.88671875" style="25" customWidth="1"/>
    <col min="16137" max="16137" width="10.6640625" style="25" customWidth="1"/>
    <col min="16138" max="16138" width="17.33203125" style="25" customWidth="1"/>
    <col min="16139" max="16140" width="12.6640625" style="25" customWidth="1"/>
    <col min="16141" max="16141" width="11.21875" style="25" customWidth="1"/>
    <col min="16142" max="16142" width="18.33203125" style="25" customWidth="1"/>
    <col min="16143" max="16143" width="12.88671875" style="25" customWidth="1"/>
    <col min="16144" max="16145" width="13.21875" style="25" customWidth="1"/>
    <col min="16146" max="16146" width="10.88671875" style="25" customWidth="1"/>
    <col min="16147" max="16147" width="11.109375" style="25" customWidth="1"/>
    <col min="16148" max="16148" width="15.21875" style="25" customWidth="1"/>
    <col min="16149" max="16149" width="9.6640625" style="25"/>
    <col min="16150" max="16150" width="11" style="25" customWidth="1"/>
    <col min="16151" max="16151" width="10.77734375" style="25" customWidth="1"/>
    <col min="16152" max="16152" width="11.44140625" style="25" customWidth="1"/>
    <col min="16153" max="16153" width="4" style="25" customWidth="1"/>
    <col min="16154" max="16384" width="9.6640625" style="25"/>
  </cols>
  <sheetData>
    <row r="1" spans="1:37" ht="13.2" x14ac:dyDescent="0.2">
      <c r="A1" s="24" t="s">
        <v>99</v>
      </c>
    </row>
    <row r="2" spans="1:37" x14ac:dyDescent="0.2">
      <c r="C2" s="27" t="s">
        <v>100</v>
      </c>
    </row>
    <row r="3" spans="1:37" s="26" customFormat="1" x14ac:dyDescent="0.2">
      <c r="A3" s="28"/>
      <c r="B3" s="29" t="s">
        <v>101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s="26" customFormat="1" x14ac:dyDescent="0.2">
      <c r="A4" s="28"/>
      <c r="B4" s="32" t="s">
        <v>102</v>
      </c>
      <c r="C4" s="30" t="s">
        <v>103</v>
      </c>
      <c r="D4" s="30" t="s">
        <v>103</v>
      </c>
      <c r="E4" s="30" t="s">
        <v>103</v>
      </c>
      <c r="F4" s="30" t="s">
        <v>103</v>
      </c>
      <c r="G4" s="30" t="s">
        <v>103</v>
      </c>
      <c r="H4" s="30" t="s">
        <v>103</v>
      </c>
      <c r="I4" s="30" t="s">
        <v>103</v>
      </c>
      <c r="J4" s="30" t="s">
        <v>103</v>
      </c>
      <c r="K4" s="30" t="s">
        <v>103</v>
      </c>
      <c r="L4" s="30" t="s">
        <v>103</v>
      </c>
      <c r="M4" s="30" t="s">
        <v>103</v>
      </c>
      <c r="N4" s="30" t="s">
        <v>103</v>
      </c>
      <c r="O4" s="30" t="s">
        <v>103</v>
      </c>
      <c r="P4" s="30" t="s">
        <v>103</v>
      </c>
      <c r="Q4" s="30" t="s">
        <v>120</v>
      </c>
      <c r="R4" s="30" t="s">
        <v>121</v>
      </c>
      <c r="S4" s="30" t="s">
        <v>117</v>
      </c>
      <c r="T4" s="30" t="s">
        <v>117</v>
      </c>
      <c r="U4" s="30" t="s">
        <v>117</v>
      </c>
      <c r="V4" s="30" t="s">
        <v>117</v>
      </c>
      <c r="W4" s="30"/>
      <c r="X4" s="30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s="26" customFormat="1" x14ac:dyDescent="0.2">
      <c r="A5" s="28"/>
      <c r="B5" s="29" t="s">
        <v>104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s="26" customFormat="1" x14ac:dyDescent="0.2">
      <c r="A6" s="28"/>
      <c r="B6" s="29" t="s">
        <v>105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s="53" customFormat="1" ht="20.399999999999999" x14ac:dyDescent="0.2">
      <c r="A7" s="49"/>
      <c r="B7" s="66" t="s">
        <v>106</v>
      </c>
      <c r="C7" s="44" t="s">
        <v>96</v>
      </c>
      <c r="D7" s="44" t="s">
        <v>122</v>
      </c>
      <c r="E7" s="44" t="s">
        <v>236</v>
      </c>
      <c r="F7" s="44" t="s">
        <v>123</v>
      </c>
      <c r="G7" s="44" t="s">
        <v>125</v>
      </c>
      <c r="H7" s="44" t="s">
        <v>126</v>
      </c>
      <c r="I7" s="44" t="s">
        <v>16</v>
      </c>
      <c r="J7" s="44" t="s">
        <v>128</v>
      </c>
      <c r="K7" s="44" t="s">
        <v>129</v>
      </c>
      <c r="L7" s="44" t="s">
        <v>62</v>
      </c>
      <c r="M7" s="44" t="s">
        <v>237</v>
      </c>
      <c r="N7" s="44" t="s">
        <v>47</v>
      </c>
      <c r="O7" s="44" t="s">
        <v>46</v>
      </c>
      <c r="P7" s="44" t="s">
        <v>57</v>
      </c>
      <c r="Q7" s="44" t="s">
        <v>133</v>
      </c>
      <c r="R7" s="44" t="s">
        <v>134</v>
      </c>
      <c r="S7" s="44" t="s">
        <v>135</v>
      </c>
      <c r="T7" s="44" t="s">
        <v>136</v>
      </c>
      <c r="U7" s="44" t="s">
        <v>137</v>
      </c>
      <c r="V7" s="44" t="s">
        <v>238</v>
      </c>
      <c r="W7" s="50"/>
      <c r="X7" s="50"/>
      <c r="Y7" s="51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</row>
    <row r="8" spans="1:37" x14ac:dyDescent="0.2">
      <c r="A8" s="36" t="s">
        <v>107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pans="1:37" x14ac:dyDescent="0.2">
      <c r="A9" s="39" t="s">
        <v>175</v>
      </c>
      <c r="B9" s="37"/>
      <c r="C9" s="41"/>
      <c r="D9" s="41"/>
      <c r="E9" s="41"/>
      <c r="F9" s="41">
        <v>5.1249999999999993E-3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1:37" x14ac:dyDescent="0.2">
      <c r="A10" s="39" t="s">
        <v>176</v>
      </c>
      <c r="B10" s="37"/>
      <c r="C10" s="41">
        <v>0.64313725490196072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</row>
    <row r="11" spans="1:37" x14ac:dyDescent="0.2">
      <c r="A11" s="39" t="s">
        <v>177</v>
      </c>
      <c r="B11" s="37"/>
      <c r="C11" s="41">
        <v>0.69019607843137265</v>
      </c>
      <c r="D11" s="41"/>
      <c r="E11" s="41"/>
      <c r="F11" s="41">
        <v>8.9869281045751627E-3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spans="1:37" x14ac:dyDescent="0.2">
      <c r="A12" s="39" t="s">
        <v>178</v>
      </c>
      <c r="C12" s="41">
        <v>0.53333333333333333</v>
      </c>
      <c r="D12" s="41"/>
      <c r="E12" s="41"/>
      <c r="F12" s="41">
        <v>3.26797385620915E-3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37" x14ac:dyDescent="0.2">
      <c r="A13" s="39" t="s">
        <v>179</v>
      </c>
      <c r="C13" s="41">
        <v>0.68333333333333335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</row>
    <row r="14" spans="1:37" x14ac:dyDescent="0.2">
      <c r="A14" s="39" t="s">
        <v>180</v>
      </c>
      <c r="C14" s="41">
        <v>0.6</v>
      </c>
      <c r="D14" s="41">
        <v>0.19166666666666665</v>
      </c>
      <c r="E14" s="41">
        <v>0.25</v>
      </c>
      <c r="F14" s="41">
        <v>2.1577380952380984E-3</v>
      </c>
      <c r="G14" s="41">
        <v>1.8973214285714286E-3</v>
      </c>
      <c r="H14" s="41">
        <v>2.232142857142857E-3</v>
      </c>
      <c r="I14" s="41">
        <v>3.5714285714285718E-3</v>
      </c>
      <c r="J14" s="41">
        <v>2.4999999999999998E-2</v>
      </c>
      <c r="K14" s="41">
        <v>4.9107142857142856E-2</v>
      </c>
      <c r="L14" s="41">
        <v>2.0535714285714286E-2</v>
      </c>
      <c r="M14" s="41"/>
      <c r="N14" s="41"/>
      <c r="O14" s="41">
        <v>1.4285714285714287E-2</v>
      </c>
      <c r="P14" s="41">
        <v>1.0267857142857143E-2</v>
      </c>
      <c r="Q14" s="41">
        <v>12.5</v>
      </c>
      <c r="R14" s="41">
        <v>1.5</v>
      </c>
      <c r="S14" s="41">
        <v>1.5</v>
      </c>
      <c r="T14" s="41">
        <v>0.35</v>
      </c>
      <c r="U14" s="41">
        <v>0.8</v>
      </c>
      <c r="V14" s="41">
        <v>4.1666666666666664E-2</v>
      </c>
      <c r="W14" s="41"/>
      <c r="X14" s="41"/>
      <c r="Y14" s="41"/>
      <c r="Z14" s="41"/>
      <c r="AA14" s="41"/>
      <c r="AB14" s="41"/>
      <c r="AC14" s="41"/>
    </row>
    <row r="15" spans="1:37" x14ac:dyDescent="0.2">
      <c r="A15" s="39" t="s">
        <v>181</v>
      </c>
      <c r="C15" s="41">
        <v>0.41250000000000003</v>
      </c>
      <c r="D15" s="41">
        <v>7.0833333333333331E-2</v>
      </c>
      <c r="E15" s="41">
        <v>0.42500000000000004</v>
      </c>
      <c r="F15" s="41">
        <v>2.232142857142857E-3</v>
      </c>
      <c r="G15" s="41">
        <v>2.0833333333333303E-3</v>
      </c>
      <c r="H15" s="41">
        <v>1.488095238095241E-3</v>
      </c>
      <c r="I15" s="41">
        <v>2.232142857142857E-3</v>
      </c>
      <c r="J15" s="41">
        <v>2.0982142857142859E-2</v>
      </c>
      <c r="K15" s="41">
        <v>1.7857142857142856E-2</v>
      </c>
      <c r="L15" s="41">
        <v>1.4732142857142857E-2</v>
      </c>
      <c r="M15" s="41">
        <v>2.0982142857142859E-2</v>
      </c>
      <c r="N15" s="41">
        <v>4.1517857142857148E-2</v>
      </c>
      <c r="O15" s="41">
        <v>1.2053571428571429E-2</v>
      </c>
      <c r="P15" s="41">
        <v>1.4732142857142857E-2</v>
      </c>
      <c r="Q15" s="41">
        <v>10</v>
      </c>
      <c r="R15" s="41">
        <v>1.4249999999999998</v>
      </c>
      <c r="S15" s="41">
        <v>1</v>
      </c>
      <c r="T15" s="41">
        <v>0.2</v>
      </c>
      <c r="U15" s="41">
        <v>0.52500000000000002</v>
      </c>
      <c r="V15" s="41">
        <v>0.05</v>
      </c>
      <c r="W15" s="41"/>
      <c r="X15" s="41"/>
      <c r="Y15" s="41"/>
      <c r="Z15" s="41"/>
      <c r="AA15" s="41"/>
      <c r="AB15" s="41"/>
      <c r="AC15" s="41"/>
    </row>
    <row r="16" spans="1:37" x14ac:dyDescent="0.2">
      <c r="A16" s="39" t="s">
        <v>182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>
        <v>3.833333333333333E-2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</row>
    <row r="17" spans="1:29" x14ac:dyDescent="0.2">
      <c r="A17" s="39" t="s">
        <v>184</v>
      </c>
      <c r="C17" s="41"/>
      <c r="D17" s="41"/>
      <c r="E17" s="41">
        <v>3.4067681126504656E-2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</row>
    <row r="18" spans="1:29" x14ac:dyDescent="0.2">
      <c r="A18" s="39" t="s">
        <v>185</v>
      </c>
      <c r="C18" s="41"/>
      <c r="D18" s="41"/>
      <c r="E18" s="41">
        <v>3.1039442804148689E-2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1:29" x14ac:dyDescent="0.2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</row>
    <row r="20" spans="1:29" x14ac:dyDescent="0.2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</row>
    <row r="21" spans="1:29" x14ac:dyDescent="0.2"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46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26" sqref="D26"/>
    </sheetView>
  </sheetViews>
  <sheetFormatPr defaultRowHeight="14.4" x14ac:dyDescent="0.3"/>
  <cols>
    <col min="1" max="1" width="42.33203125" style="4" customWidth="1"/>
    <col min="2" max="2" width="9.6640625" style="16" customWidth="1"/>
    <col min="3" max="3" width="14.77734375" bestFit="1" customWidth="1"/>
    <col min="4" max="4" width="14" customWidth="1"/>
    <col min="5" max="5" width="12.109375" customWidth="1"/>
    <col min="6" max="6" width="14.77734375" bestFit="1" customWidth="1"/>
    <col min="7" max="7" width="13.109375" customWidth="1"/>
    <col min="8" max="8" width="11" customWidth="1"/>
    <col min="9" max="9" width="14.77734375" bestFit="1" customWidth="1"/>
    <col min="10" max="10" width="13.33203125" customWidth="1"/>
    <col min="11" max="11" width="13" customWidth="1"/>
    <col min="12" max="12" width="9.6640625" style="16" customWidth="1"/>
    <col min="13" max="13" width="12" bestFit="1" customWidth="1"/>
    <col min="14" max="14" width="17" customWidth="1"/>
    <col min="15" max="15" width="14.88671875" customWidth="1"/>
    <col min="16" max="16" width="13.33203125" customWidth="1"/>
    <col min="17" max="17" width="19.109375" customWidth="1"/>
    <col min="18" max="18" width="14.88671875" customWidth="1"/>
  </cols>
  <sheetData>
    <row r="2" spans="1:19" s="5" customFormat="1" ht="15.6" customHeight="1" x14ac:dyDescent="0.3">
      <c r="A2" s="10"/>
      <c r="B2" s="82" t="s">
        <v>1</v>
      </c>
      <c r="C2" s="83" t="s">
        <v>81</v>
      </c>
      <c r="D2" s="83"/>
      <c r="E2" s="83"/>
      <c r="F2" s="83" t="s">
        <v>82</v>
      </c>
      <c r="G2" s="83"/>
      <c r="H2" s="83"/>
      <c r="I2" s="83" t="s">
        <v>83</v>
      </c>
      <c r="J2" s="83"/>
      <c r="K2" s="83"/>
      <c r="L2" s="82" t="s">
        <v>1</v>
      </c>
      <c r="M2" s="83" t="s">
        <v>84</v>
      </c>
      <c r="N2" s="83"/>
      <c r="O2" s="83"/>
      <c r="P2" s="83" t="s">
        <v>85</v>
      </c>
      <c r="Q2" s="83"/>
      <c r="R2" s="83"/>
    </row>
    <row r="3" spans="1:19" s="5" customFormat="1" ht="15.6" x14ac:dyDescent="0.3">
      <c r="A3" s="11" t="s">
        <v>0</v>
      </c>
      <c r="B3" s="82"/>
      <c r="C3" s="6" t="s">
        <v>2</v>
      </c>
      <c r="D3" s="7" t="s">
        <v>8</v>
      </c>
      <c r="E3" s="7" t="s">
        <v>114</v>
      </c>
      <c r="F3" s="6" t="s">
        <v>2</v>
      </c>
      <c r="G3" s="7" t="s">
        <v>8</v>
      </c>
      <c r="H3" s="7" t="s">
        <v>114</v>
      </c>
      <c r="I3" s="6" t="s">
        <v>2</v>
      </c>
      <c r="J3" s="7" t="s">
        <v>8</v>
      </c>
      <c r="K3" s="7" t="s">
        <v>114</v>
      </c>
      <c r="L3" s="82"/>
      <c r="M3" s="6" t="s">
        <v>2</v>
      </c>
      <c r="N3" s="7" t="s">
        <v>8</v>
      </c>
      <c r="O3" s="7" t="s">
        <v>114</v>
      </c>
      <c r="P3" s="6" t="s">
        <v>2</v>
      </c>
      <c r="Q3" s="7" t="s">
        <v>8</v>
      </c>
      <c r="R3" s="7" t="s">
        <v>114</v>
      </c>
    </row>
    <row r="4" spans="1:19" s="3" customFormat="1" ht="18.600000000000001" customHeight="1" x14ac:dyDescent="0.3">
      <c r="A4" s="12" t="s">
        <v>10</v>
      </c>
      <c r="B4" s="17" t="s">
        <v>31</v>
      </c>
      <c r="C4" s="14">
        <v>800618</v>
      </c>
      <c r="D4" s="14">
        <v>15848</v>
      </c>
      <c r="E4" s="42">
        <f t="shared" ref="E4:E12" si="0">IFERROR(D4/C4,"")</f>
        <v>1.9794708587616068E-2</v>
      </c>
      <c r="F4" s="14">
        <v>629616</v>
      </c>
      <c r="G4" s="14">
        <v>9300</v>
      </c>
      <c r="H4" s="42">
        <f t="shared" ref="H4:H12" si="1">IFERROR(G4/F4,"")</f>
        <v>1.4770907982008081E-2</v>
      </c>
      <c r="I4" s="14">
        <v>933218</v>
      </c>
      <c r="J4" s="13">
        <v>13447</v>
      </c>
      <c r="K4" s="42">
        <f t="shared" ref="K4:K12" si="2">IFERROR(J4/I4,"")</f>
        <v>1.4409280575385387E-2</v>
      </c>
      <c r="L4" s="17" t="s">
        <v>31</v>
      </c>
      <c r="M4" s="13">
        <v>1229569</v>
      </c>
      <c r="N4" s="13">
        <v>18435</v>
      </c>
      <c r="O4" s="42">
        <f t="shared" ref="O4:O66" si="3">IFERROR(N4/M4,"")</f>
        <v>1.4993058543278173E-2</v>
      </c>
      <c r="P4" s="13">
        <v>1162993</v>
      </c>
      <c r="Q4" s="15">
        <v>17276</v>
      </c>
      <c r="R4" s="42">
        <f t="shared" ref="R4:R12" si="4">IFERROR(Q4/P4,"")</f>
        <v>1.4854775566147001E-2</v>
      </c>
    </row>
    <row r="5" spans="1:19" s="3" customFormat="1" x14ac:dyDescent="0.3">
      <c r="A5" s="9" t="s">
        <v>116</v>
      </c>
      <c r="B5" s="20" t="s">
        <v>3</v>
      </c>
      <c r="C5" s="14">
        <v>325</v>
      </c>
      <c r="D5" s="14">
        <v>6850</v>
      </c>
      <c r="E5" s="42">
        <f t="shared" si="0"/>
        <v>21.076923076923077</v>
      </c>
      <c r="F5" s="14">
        <v>294</v>
      </c>
      <c r="G5" s="14">
        <v>4904</v>
      </c>
      <c r="H5" s="42">
        <f t="shared" si="1"/>
        <v>16.680272108843539</v>
      </c>
      <c r="I5" s="21">
        <v>161</v>
      </c>
      <c r="J5" s="21">
        <v>2071</v>
      </c>
      <c r="K5" s="42">
        <f t="shared" si="2"/>
        <v>12.863354037267081</v>
      </c>
      <c r="L5" s="20" t="s">
        <v>3</v>
      </c>
      <c r="M5" s="21">
        <v>97</v>
      </c>
      <c r="N5" s="21">
        <v>1268</v>
      </c>
      <c r="O5" s="42">
        <f t="shared" si="3"/>
        <v>13.072164948453608</v>
      </c>
      <c r="P5" s="21">
        <v>147</v>
      </c>
      <c r="Q5" s="22">
        <v>1975</v>
      </c>
      <c r="R5" s="42">
        <f t="shared" si="4"/>
        <v>13.435374149659864</v>
      </c>
    </row>
    <row r="6" spans="1:19" s="3" customFormat="1" x14ac:dyDescent="0.3">
      <c r="A6" s="9" t="s">
        <v>75</v>
      </c>
      <c r="B6" s="20" t="s">
        <v>31</v>
      </c>
      <c r="C6" s="14">
        <v>39331</v>
      </c>
      <c r="D6" s="14">
        <v>123</v>
      </c>
      <c r="E6" s="42">
        <f t="shared" si="0"/>
        <v>3.1273041621113118E-3</v>
      </c>
      <c r="F6" s="14">
        <v>16185</v>
      </c>
      <c r="G6" s="14">
        <v>193</v>
      </c>
      <c r="H6" s="42">
        <f t="shared" si="1"/>
        <v>1.192462156317578E-2</v>
      </c>
      <c r="I6" s="21">
        <v>7013</v>
      </c>
      <c r="J6" s="21">
        <v>88</v>
      </c>
      <c r="K6" s="42">
        <f t="shared" si="2"/>
        <v>1.2548124910879794E-2</v>
      </c>
      <c r="L6" s="20" t="s">
        <v>31</v>
      </c>
      <c r="M6" s="21"/>
      <c r="N6" s="21"/>
      <c r="O6" s="42" t="str">
        <f t="shared" si="3"/>
        <v/>
      </c>
      <c r="P6" s="21"/>
      <c r="Q6" s="22"/>
      <c r="R6" s="42" t="str">
        <f t="shared" si="4"/>
        <v/>
      </c>
    </row>
    <row r="7" spans="1:19" s="3" customFormat="1" x14ac:dyDescent="0.3">
      <c r="A7" s="9" t="s">
        <v>11</v>
      </c>
      <c r="B7" s="20" t="s">
        <v>31</v>
      </c>
      <c r="C7" s="14"/>
      <c r="D7" s="14">
        <v>38</v>
      </c>
      <c r="E7" s="42" t="str">
        <f t="shared" si="0"/>
        <v/>
      </c>
      <c r="F7" s="14"/>
      <c r="G7" s="14">
        <v>235</v>
      </c>
      <c r="H7" s="42" t="str">
        <f t="shared" si="1"/>
        <v/>
      </c>
      <c r="I7" s="23"/>
      <c r="J7" s="21">
        <v>24963</v>
      </c>
      <c r="K7" s="42" t="str">
        <f t="shared" si="2"/>
        <v/>
      </c>
      <c r="L7" s="20" t="s">
        <v>31</v>
      </c>
      <c r="M7" s="21"/>
      <c r="N7" s="21">
        <v>462</v>
      </c>
      <c r="O7" s="42" t="str">
        <f t="shared" si="3"/>
        <v/>
      </c>
      <c r="P7" s="21"/>
      <c r="Q7" s="22">
        <v>329</v>
      </c>
      <c r="R7" s="42" t="str">
        <f t="shared" si="4"/>
        <v/>
      </c>
    </row>
    <row r="8" spans="1:19" s="3" customFormat="1" x14ac:dyDescent="0.3">
      <c r="A8" s="9" t="s">
        <v>12</v>
      </c>
      <c r="B8" s="20" t="s">
        <v>31</v>
      </c>
      <c r="C8" s="14">
        <v>8332311</v>
      </c>
      <c r="D8" s="14">
        <v>20446</v>
      </c>
      <c r="E8" s="42">
        <f t="shared" si="0"/>
        <v>2.4538210347645451E-3</v>
      </c>
      <c r="F8" s="14">
        <v>10533679</v>
      </c>
      <c r="G8" s="14">
        <v>24148</v>
      </c>
      <c r="H8" s="42">
        <f t="shared" si="1"/>
        <v>2.292456415275233E-3</v>
      </c>
      <c r="I8" s="21">
        <v>10594889</v>
      </c>
      <c r="J8" s="21">
        <v>23752</v>
      </c>
      <c r="K8" s="42">
        <f t="shared" si="2"/>
        <v>2.2418356624595123E-3</v>
      </c>
      <c r="L8" s="20" t="s">
        <v>31</v>
      </c>
      <c r="M8" s="21">
        <v>12826363</v>
      </c>
      <c r="N8" s="21">
        <v>28943</v>
      </c>
      <c r="O8" s="42">
        <f t="shared" si="3"/>
        <v>2.256524316363103E-3</v>
      </c>
      <c r="P8" s="21">
        <v>11069106</v>
      </c>
      <c r="Q8" s="22">
        <v>23214</v>
      </c>
      <c r="R8" s="42">
        <f t="shared" si="4"/>
        <v>2.0971883366190549E-3</v>
      </c>
    </row>
    <row r="9" spans="1:19" s="3" customFormat="1" x14ac:dyDescent="0.3">
      <c r="A9" s="9" t="s">
        <v>13</v>
      </c>
      <c r="B9" s="20" t="s">
        <v>31</v>
      </c>
      <c r="C9" s="14">
        <f>538408+84331</f>
        <v>622739</v>
      </c>
      <c r="D9" s="3">
        <f>6757+1524</f>
        <v>8281</v>
      </c>
      <c r="E9" s="42">
        <f t="shared" si="0"/>
        <v>1.3297705780431289E-2</v>
      </c>
      <c r="F9" s="3">
        <f>336886+43400</f>
        <v>380286</v>
      </c>
      <c r="G9" s="14">
        <f>3954+782</f>
        <v>4736</v>
      </c>
      <c r="H9" s="42">
        <f t="shared" si="1"/>
        <v>1.2453784783031718E-2</v>
      </c>
      <c r="I9" s="21">
        <v>366060</v>
      </c>
      <c r="J9" s="21">
        <v>4946</v>
      </c>
      <c r="K9" s="42">
        <f t="shared" si="2"/>
        <v>1.3511446211003661E-2</v>
      </c>
      <c r="L9" s="20" t="s">
        <v>31</v>
      </c>
      <c r="M9" s="21">
        <v>588443</v>
      </c>
      <c r="N9" s="21">
        <v>7571</v>
      </c>
      <c r="O9" s="42">
        <f t="shared" si="3"/>
        <v>1.2866156959977433E-2</v>
      </c>
      <c r="P9" s="21">
        <v>109348</v>
      </c>
      <c r="Q9" s="22">
        <v>8488</v>
      </c>
      <c r="R9" s="42">
        <f t="shared" si="4"/>
        <v>7.7623733401616851E-2</v>
      </c>
    </row>
    <row r="10" spans="1:19" s="3" customFormat="1" x14ac:dyDescent="0.3">
      <c r="A10" s="9" t="s">
        <v>14</v>
      </c>
      <c r="B10" s="20" t="s">
        <v>31</v>
      </c>
      <c r="C10" s="14">
        <v>35438</v>
      </c>
      <c r="D10" s="14">
        <v>1257</v>
      </c>
      <c r="E10" s="42">
        <f t="shared" si="0"/>
        <v>3.5470399006715954E-2</v>
      </c>
      <c r="F10" s="14">
        <v>86957</v>
      </c>
      <c r="G10" s="14">
        <v>2770</v>
      </c>
      <c r="H10" s="42">
        <f t="shared" si="1"/>
        <v>3.1854824798463612E-2</v>
      </c>
      <c r="I10" s="21">
        <v>45142</v>
      </c>
      <c r="J10" s="21">
        <v>1330</v>
      </c>
      <c r="K10" s="42">
        <f t="shared" si="2"/>
        <v>2.9462584732621505E-2</v>
      </c>
      <c r="L10" s="20" t="s">
        <v>31</v>
      </c>
      <c r="M10" s="21">
        <v>62764</v>
      </c>
      <c r="N10" s="21">
        <v>1685</v>
      </c>
      <c r="O10" s="42">
        <f t="shared" si="3"/>
        <v>2.684659996176152E-2</v>
      </c>
      <c r="P10" s="21">
        <v>60322</v>
      </c>
      <c r="Q10" s="22">
        <v>1275</v>
      </c>
      <c r="R10" s="42">
        <f t="shared" si="4"/>
        <v>2.1136567089950598E-2</v>
      </c>
    </row>
    <row r="11" spans="1:19" s="3" customFormat="1" x14ac:dyDescent="0.3">
      <c r="A11" s="9" t="s">
        <v>9</v>
      </c>
      <c r="B11" s="20" t="s">
        <v>31</v>
      </c>
      <c r="C11" s="14">
        <v>631787</v>
      </c>
      <c r="D11" s="14">
        <v>7411</v>
      </c>
      <c r="E11" s="42">
        <f t="shared" si="0"/>
        <v>1.1730219203624007E-2</v>
      </c>
      <c r="F11" s="14">
        <v>633860</v>
      </c>
      <c r="G11" s="14">
        <v>5703</v>
      </c>
      <c r="H11" s="42">
        <f t="shared" si="1"/>
        <v>8.9972549143343961E-3</v>
      </c>
      <c r="I11" s="21">
        <v>493980</v>
      </c>
      <c r="J11" s="21">
        <v>5024</v>
      </c>
      <c r="K11" s="42">
        <f t="shared" si="2"/>
        <v>1.0170452245030163E-2</v>
      </c>
      <c r="L11" s="20" t="s">
        <v>31</v>
      </c>
      <c r="M11" s="21">
        <v>651042</v>
      </c>
      <c r="N11" s="21">
        <v>5915</v>
      </c>
      <c r="O11" s="42">
        <f t="shared" si="3"/>
        <v>9.0854353482571013E-3</v>
      </c>
      <c r="P11" s="21">
        <v>1007807</v>
      </c>
      <c r="Q11" s="22">
        <v>8922</v>
      </c>
      <c r="R11" s="42">
        <f t="shared" si="4"/>
        <v>8.8528855227240928E-3</v>
      </c>
    </row>
    <row r="12" spans="1:19" s="3" customFormat="1" x14ac:dyDescent="0.3">
      <c r="A12" s="9" t="s">
        <v>15</v>
      </c>
      <c r="B12" s="20" t="s">
        <v>31</v>
      </c>
      <c r="C12" s="14">
        <v>3454392</v>
      </c>
      <c r="D12" s="14">
        <v>11400</v>
      </c>
      <c r="E12" s="42">
        <f t="shared" si="0"/>
        <v>3.3001465959856323E-3</v>
      </c>
      <c r="F12" s="14">
        <v>1903323</v>
      </c>
      <c r="G12" s="14">
        <v>6504</v>
      </c>
      <c r="H12" s="42">
        <f t="shared" si="1"/>
        <v>3.4171814242774348E-3</v>
      </c>
      <c r="I12" s="21">
        <v>213778</v>
      </c>
      <c r="J12" s="21">
        <v>724</v>
      </c>
      <c r="K12" s="42">
        <f t="shared" si="2"/>
        <v>3.3866908662257109E-3</v>
      </c>
      <c r="L12" s="20" t="s">
        <v>31</v>
      </c>
      <c r="M12" s="21">
        <v>689991</v>
      </c>
      <c r="N12" s="21">
        <v>2151</v>
      </c>
      <c r="O12" s="42">
        <f t="shared" si="3"/>
        <v>3.1174319665039111E-3</v>
      </c>
      <c r="P12" s="21">
        <v>5509057</v>
      </c>
      <c r="Q12" s="22">
        <v>17059</v>
      </c>
      <c r="R12" s="42">
        <f t="shared" si="4"/>
        <v>3.0965372113594034E-3</v>
      </c>
    </row>
    <row r="13" spans="1:19" s="3" customFormat="1" x14ac:dyDescent="0.3">
      <c r="A13" s="9" t="s">
        <v>16</v>
      </c>
      <c r="B13" s="20" t="s">
        <v>31</v>
      </c>
      <c r="C13" s="14">
        <v>13341854</v>
      </c>
      <c r="D13" s="14">
        <v>71102</v>
      </c>
      <c r="E13" s="42">
        <f>IFERROR(D13/C13,"")</f>
        <v>5.329244346400433E-3</v>
      </c>
      <c r="F13" s="14">
        <v>9782006</v>
      </c>
      <c r="G13" s="14">
        <v>55467</v>
      </c>
      <c r="H13" s="42">
        <f>IFERROR(G13/F13,"")</f>
        <v>5.6703093414581839E-3</v>
      </c>
      <c r="I13" s="21">
        <v>3857990</v>
      </c>
      <c r="J13" s="21">
        <v>21976</v>
      </c>
      <c r="K13" s="42">
        <f>IFERROR(J13/I13,"")</f>
        <v>5.6962304205039407E-3</v>
      </c>
      <c r="L13" s="20" t="s">
        <v>31</v>
      </c>
      <c r="M13" s="21">
        <v>3704067</v>
      </c>
      <c r="N13" s="21">
        <v>21440</v>
      </c>
      <c r="O13" s="42">
        <f t="shared" si="3"/>
        <v>5.7882322323003334E-3</v>
      </c>
      <c r="P13" s="21">
        <v>5065297</v>
      </c>
      <c r="Q13" s="22">
        <v>26497</v>
      </c>
      <c r="R13" s="42">
        <f>IFERROR(Q13/P13,"")</f>
        <v>5.2310851663782002E-3</v>
      </c>
      <c r="S13" s="2"/>
    </row>
    <row r="14" spans="1:19" s="3" customFormat="1" x14ac:dyDescent="0.3">
      <c r="A14" s="9" t="s">
        <v>7</v>
      </c>
      <c r="B14" s="20" t="s">
        <v>31</v>
      </c>
      <c r="C14" s="14">
        <v>13353587</v>
      </c>
      <c r="D14" s="14">
        <v>5073</v>
      </c>
      <c r="E14" s="42">
        <f t="shared" ref="E14:E66" si="5">IFERROR(D14/C14,"")</f>
        <v>3.7989792555363587E-4</v>
      </c>
      <c r="F14" s="14">
        <v>15356718</v>
      </c>
      <c r="G14" s="14">
        <v>5512</v>
      </c>
      <c r="H14" s="42">
        <f t="shared" ref="H14:H66" si="6">IFERROR(G14/F14,"")</f>
        <v>3.5893086009653884E-4</v>
      </c>
      <c r="I14" s="21">
        <v>12668714</v>
      </c>
      <c r="J14" s="21">
        <v>4974</v>
      </c>
      <c r="K14" s="42">
        <f t="shared" ref="K14:K66" si="7">IFERROR(J14/I14,"")</f>
        <v>3.9262075061446646E-4</v>
      </c>
      <c r="L14" s="20" t="s">
        <v>31</v>
      </c>
      <c r="M14" s="21">
        <v>14182239</v>
      </c>
      <c r="N14" s="21">
        <v>5001</v>
      </c>
      <c r="O14" s="42">
        <f t="shared" si="3"/>
        <v>3.5262415194102991E-4</v>
      </c>
      <c r="P14" s="21">
        <v>10501278</v>
      </c>
      <c r="Q14" s="22">
        <v>3470</v>
      </c>
      <c r="R14" s="42">
        <f t="shared" ref="R14:R66" si="8">IFERROR(Q14/P14,"")</f>
        <v>3.3043597169792098E-4</v>
      </c>
      <c r="S14" s="2"/>
    </row>
    <row r="15" spans="1:19" s="3" customFormat="1" x14ac:dyDescent="0.3">
      <c r="A15" s="9" t="s">
        <v>17</v>
      </c>
      <c r="B15" s="20" t="s">
        <v>31</v>
      </c>
      <c r="C15" s="14">
        <v>49996726</v>
      </c>
      <c r="D15" s="14">
        <v>649104</v>
      </c>
      <c r="E15" s="42">
        <f t="shared" si="5"/>
        <v>1.2982930122264405E-2</v>
      </c>
      <c r="F15" s="14">
        <v>49613863</v>
      </c>
      <c r="G15" s="14">
        <v>546227</v>
      </c>
      <c r="H15" s="42">
        <f t="shared" si="6"/>
        <v>1.100956400028758E-2</v>
      </c>
      <c r="I15" s="21">
        <v>50300386</v>
      </c>
      <c r="J15" s="21">
        <v>496897</v>
      </c>
      <c r="K15" s="42">
        <f t="shared" si="7"/>
        <v>9.8785921841633585E-3</v>
      </c>
      <c r="L15" s="20" t="s">
        <v>31</v>
      </c>
      <c r="M15" s="21">
        <v>52517388</v>
      </c>
      <c r="N15" s="21">
        <v>552465</v>
      </c>
      <c r="O15" s="42">
        <f t="shared" si="3"/>
        <v>1.0519658746166127E-2</v>
      </c>
      <c r="P15" s="21">
        <v>50064893</v>
      </c>
      <c r="Q15" s="22">
        <v>653303</v>
      </c>
      <c r="R15" s="42">
        <f t="shared" si="8"/>
        <v>1.3049124063842501E-2</v>
      </c>
      <c r="S15" s="2"/>
    </row>
    <row r="16" spans="1:19" s="3" customFormat="1" x14ac:dyDescent="0.3">
      <c r="A16" s="9" t="s">
        <v>18</v>
      </c>
      <c r="B16" s="20" t="s">
        <v>31</v>
      </c>
      <c r="C16" s="14">
        <v>9499113</v>
      </c>
      <c r="D16" s="14">
        <v>94653</v>
      </c>
      <c r="E16" s="42">
        <f t="shared" si="5"/>
        <v>9.9644040448829269E-3</v>
      </c>
      <c r="F16" s="14">
        <v>12360660</v>
      </c>
      <c r="G16" s="14">
        <v>97312</v>
      </c>
      <c r="H16" s="42">
        <f t="shared" si="6"/>
        <v>7.8727187706805306E-3</v>
      </c>
      <c r="I16" s="21">
        <v>11878919</v>
      </c>
      <c r="J16" s="21">
        <v>93520</v>
      </c>
      <c r="K16" s="42">
        <f t="shared" si="7"/>
        <v>7.8727702411305264E-3</v>
      </c>
      <c r="L16" s="20" t="s">
        <v>31</v>
      </c>
      <c r="M16" s="21">
        <v>12627290</v>
      </c>
      <c r="N16" s="21">
        <v>110252</v>
      </c>
      <c r="O16" s="42">
        <f t="shared" si="3"/>
        <v>8.7312479558163316E-3</v>
      </c>
      <c r="P16" s="21">
        <v>11251321</v>
      </c>
      <c r="Q16" s="22">
        <v>114884</v>
      </c>
      <c r="R16" s="42">
        <f t="shared" si="8"/>
        <v>1.0210712146600387E-2</v>
      </c>
      <c r="S16" s="2"/>
    </row>
    <row r="17" spans="1:19" s="3" customFormat="1" ht="15" x14ac:dyDescent="0.3">
      <c r="A17" s="9" t="s">
        <v>19</v>
      </c>
      <c r="B17" s="20" t="s">
        <v>31</v>
      </c>
      <c r="C17" s="14">
        <v>157046</v>
      </c>
      <c r="D17" s="14">
        <v>13433</v>
      </c>
      <c r="E17" s="42">
        <f t="shared" si="5"/>
        <v>8.5535448212625598E-2</v>
      </c>
      <c r="F17" s="14">
        <v>711678</v>
      </c>
      <c r="G17" s="19" t="s">
        <v>74</v>
      </c>
      <c r="H17" s="42" t="str">
        <f t="shared" si="6"/>
        <v/>
      </c>
      <c r="I17" s="21">
        <v>633516</v>
      </c>
      <c r="J17" s="21">
        <v>46735</v>
      </c>
      <c r="K17" s="42">
        <f t="shared" si="7"/>
        <v>7.377082820323401E-2</v>
      </c>
      <c r="L17" s="20" t="s">
        <v>31</v>
      </c>
      <c r="M17" s="21">
        <v>1037911</v>
      </c>
      <c r="N17" s="21">
        <v>91343</v>
      </c>
      <c r="O17" s="42">
        <f t="shared" si="3"/>
        <v>8.8006582452638038E-2</v>
      </c>
      <c r="P17" s="21">
        <v>1172846</v>
      </c>
      <c r="Q17" s="22">
        <v>87953</v>
      </c>
      <c r="R17" s="42">
        <f t="shared" si="8"/>
        <v>7.4991090049332992E-2</v>
      </c>
      <c r="S17" s="2"/>
    </row>
    <row r="18" spans="1:19" s="3" customFormat="1" x14ac:dyDescent="0.3">
      <c r="A18" s="9" t="s">
        <v>20</v>
      </c>
      <c r="B18" s="20" t="s">
        <v>31</v>
      </c>
      <c r="C18" s="14">
        <v>61275</v>
      </c>
      <c r="D18" s="14">
        <v>3597</v>
      </c>
      <c r="E18" s="42">
        <f t="shared" si="5"/>
        <v>5.8702570379436964E-2</v>
      </c>
      <c r="F18" s="14">
        <v>163306</v>
      </c>
      <c r="G18" s="14">
        <v>4205</v>
      </c>
      <c r="H18" s="42">
        <f t="shared" si="6"/>
        <v>2.5749207010152719E-2</v>
      </c>
      <c r="I18" s="21">
        <v>97357</v>
      </c>
      <c r="J18" s="21">
        <v>4731</v>
      </c>
      <c r="K18" s="42">
        <f t="shared" si="7"/>
        <v>4.859434863440739E-2</v>
      </c>
      <c r="L18" s="20" t="s">
        <v>31</v>
      </c>
      <c r="M18" s="21">
        <v>110980</v>
      </c>
      <c r="N18" s="21">
        <v>7195</v>
      </c>
      <c r="O18" s="42">
        <f t="shared" si="3"/>
        <v>6.4831501171382228E-2</v>
      </c>
      <c r="P18" s="21">
        <v>141212</v>
      </c>
      <c r="Q18" s="22">
        <v>7812</v>
      </c>
      <c r="R18" s="42">
        <f t="shared" si="8"/>
        <v>5.5321077528821913E-2</v>
      </c>
      <c r="S18" s="2"/>
    </row>
    <row r="19" spans="1:19" s="3" customFormat="1" x14ac:dyDescent="0.3">
      <c r="A19" s="9" t="s">
        <v>4</v>
      </c>
      <c r="B19" s="20" t="s">
        <v>31</v>
      </c>
      <c r="C19" s="14">
        <v>17946</v>
      </c>
      <c r="D19" s="14">
        <v>734</v>
      </c>
      <c r="E19" s="42">
        <f t="shared" si="5"/>
        <v>4.090047921542405E-2</v>
      </c>
      <c r="F19" s="14">
        <v>24425</v>
      </c>
      <c r="G19" s="14">
        <v>740</v>
      </c>
      <c r="H19" s="42">
        <f t="shared" si="6"/>
        <v>3.0296827021494371E-2</v>
      </c>
      <c r="I19" s="21">
        <v>18921</v>
      </c>
      <c r="J19" s="21">
        <v>529</v>
      </c>
      <c r="K19" s="42">
        <f t="shared" si="7"/>
        <v>2.7958353152581786E-2</v>
      </c>
      <c r="L19" s="20" t="s">
        <v>31</v>
      </c>
      <c r="M19" s="21">
        <v>24517</v>
      </c>
      <c r="N19" s="21">
        <v>811</v>
      </c>
      <c r="O19" s="42">
        <f t="shared" si="3"/>
        <v>3.3079087979769141E-2</v>
      </c>
      <c r="P19" s="21">
        <v>59120</v>
      </c>
      <c r="Q19" s="22">
        <v>1372</v>
      </c>
      <c r="R19" s="42">
        <f t="shared" si="8"/>
        <v>2.320703653585927E-2</v>
      </c>
      <c r="S19" s="2"/>
    </row>
    <row r="20" spans="1:19" s="3" customFormat="1" x14ac:dyDescent="0.3">
      <c r="A20" s="9" t="s">
        <v>73</v>
      </c>
      <c r="B20" s="20" t="s">
        <v>31</v>
      </c>
      <c r="D20" s="14"/>
      <c r="E20" s="42" t="str">
        <f t="shared" si="5"/>
        <v/>
      </c>
      <c r="F20" s="14">
        <v>536250</v>
      </c>
      <c r="G20" s="14">
        <v>125</v>
      </c>
      <c r="H20" s="42">
        <f t="shared" si="6"/>
        <v>2.331002331002331E-4</v>
      </c>
      <c r="I20" s="21">
        <v>547976</v>
      </c>
      <c r="J20" s="21">
        <v>802</v>
      </c>
      <c r="K20" s="42">
        <f t="shared" si="7"/>
        <v>1.4635677474925909E-3</v>
      </c>
      <c r="L20" s="20" t="s">
        <v>31</v>
      </c>
      <c r="M20" s="21"/>
      <c r="N20" s="21"/>
      <c r="O20" s="42" t="str">
        <f t="shared" si="3"/>
        <v/>
      </c>
      <c r="P20" s="21"/>
      <c r="Q20" s="22"/>
      <c r="R20" s="42" t="str">
        <f t="shared" si="8"/>
        <v/>
      </c>
      <c r="S20" s="2"/>
    </row>
    <row r="21" spans="1:19" s="3" customFormat="1" x14ac:dyDescent="0.3">
      <c r="A21" s="9" t="s">
        <v>21</v>
      </c>
      <c r="B21" s="20" t="s">
        <v>32</v>
      </c>
      <c r="C21" s="14">
        <v>120069</v>
      </c>
      <c r="D21" s="14">
        <v>22340</v>
      </c>
      <c r="E21" s="42">
        <f t="shared" si="5"/>
        <v>0.1860596823493158</v>
      </c>
      <c r="F21" s="14">
        <v>113637</v>
      </c>
      <c r="G21" s="14">
        <v>19531</v>
      </c>
      <c r="H21" s="42">
        <f t="shared" si="6"/>
        <v>0.1718718375177099</v>
      </c>
      <c r="I21" s="21">
        <v>132242</v>
      </c>
      <c r="J21" s="21">
        <v>25176</v>
      </c>
      <c r="K21" s="42">
        <f t="shared" si="7"/>
        <v>0.19037824594304381</v>
      </c>
      <c r="L21" s="20" t="s">
        <v>32</v>
      </c>
      <c r="M21" s="21">
        <v>42208</v>
      </c>
      <c r="N21" s="21">
        <v>8619</v>
      </c>
      <c r="O21" s="42">
        <f t="shared" si="3"/>
        <v>0.2042029946929492</v>
      </c>
      <c r="P21" s="21">
        <v>47218</v>
      </c>
      <c r="Q21" s="22">
        <v>9728</v>
      </c>
      <c r="R21" s="42">
        <f t="shared" si="8"/>
        <v>0.206023126773688</v>
      </c>
      <c r="S21" s="2"/>
    </row>
    <row r="22" spans="1:19" s="3" customFormat="1" x14ac:dyDescent="0.3">
      <c r="A22" s="9" t="s">
        <v>226</v>
      </c>
      <c r="B22" s="20" t="s">
        <v>31</v>
      </c>
      <c r="C22" s="14">
        <v>23972</v>
      </c>
      <c r="D22" s="14">
        <v>1279</v>
      </c>
      <c r="E22" s="42">
        <f t="shared" si="5"/>
        <v>5.3353912898381442E-2</v>
      </c>
      <c r="F22" s="14">
        <v>15957</v>
      </c>
      <c r="G22" s="14">
        <v>778</v>
      </c>
      <c r="H22" s="42">
        <f t="shared" si="6"/>
        <v>4.8756031835558065E-2</v>
      </c>
      <c r="I22" s="21">
        <v>10881</v>
      </c>
      <c r="J22" s="21">
        <v>663</v>
      </c>
      <c r="K22" s="42">
        <f t="shared" si="7"/>
        <v>6.093189964157706E-2</v>
      </c>
      <c r="L22" s="20" t="s">
        <v>31</v>
      </c>
      <c r="M22" s="21">
        <v>16926</v>
      </c>
      <c r="N22" s="21">
        <v>1679</v>
      </c>
      <c r="O22" s="42">
        <f t="shared" si="3"/>
        <v>9.9196502422308874E-2</v>
      </c>
      <c r="P22" s="21">
        <v>17614</v>
      </c>
      <c r="Q22" s="22">
        <v>3162</v>
      </c>
      <c r="R22" s="42">
        <f t="shared" si="8"/>
        <v>0.17951629385715909</v>
      </c>
      <c r="S22" s="2"/>
    </row>
    <row r="23" spans="1:19" s="3" customFormat="1" x14ac:dyDescent="0.3">
      <c r="A23" s="9" t="s">
        <v>22</v>
      </c>
      <c r="B23" s="20" t="s">
        <v>31</v>
      </c>
      <c r="C23" s="14">
        <v>627107</v>
      </c>
      <c r="D23" s="14">
        <v>7448</v>
      </c>
      <c r="E23" s="42">
        <f t="shared" si="5"/>
        <v>1.1876761063104063E-2</v>
      </c>
      <c r="F23" s="14">
        <v>39650</v>
      </c>
      <c r="G23" s="14">
        <v>5012</v>
      </c>
      <c r="H23" s="42">
        <f t="shared" si="6"/>
        <v>0.12640605296343002</v>
      </c>
      <c r="I23" s="21">
        <v>40358</v>
      </c>
      <c r="J23" s="21">
        <v>5131</v>
      </c>
      <c r="K23" s="42">
        <f t="shared" si="7"/>
        <v>0.1271371227513752</v>
      </c>
      <c r="L23" s="20" t="s">
        <v>31</v>
      </c>
      <c r="M23" s="21">
        <v>92804</v>
      </c>
      <c r="N23" s="21">
        <v>10153</v>
      </c>
      <c r="O23" s="42">
        <f t="shared" si="3"/>
        <v>0.10940261195638119</v>
      </c>
      <c r="P23" s="21">
        <v>99041</v>
      </c>
      <c r="Q23" s="22">
        <v>9989</v>
      </c>
      <c r="R23" s="42">
        <f t="shared" si="8"/>
        <v>0.10085722074696338</v>
      </c>
      <c r="S23" s="2"/>
    </row>
    <row r="24" spans="1:19" s="3" customFormat="1" x14ac:dyDescent="0.3">
      <c r="A24" s="9" t="s">
        <v>23</v>
      </c>
      <c r="B24" s="20" t="s">
        <v>31</v>
      </c>
      <c r="C24" s="14">
        <v>32767410</v>
      </c>
      <c r="D24" s="14">
        <v>37862</v>
      </c>
      <c r="E24" s="42">
        <f t="shared" si="5"/>
        <v>1.155477347767187E-3</v>
      </c>
      <c r="F24" s="14">
        <v>35168931</v>
      </c>
      <c r="G24" s="14">
        <v>44383</v>
      </c>
      <c r="H24" s="42">
        <f t="shared" si="6"/>
        <v>1.261994571287936E-3</v>
      </c>
      <c r="I24" s="21">
        <v>36678724</v>
      </c>
      <c r="J24" s="21">
        <v>43167</v>
      </c>
      <c r="K24" s="42">
        <f t="shared" si="7"/>
        <v>1.1768948123713355E-3</v>
      </c>
      <c r="L24" s="20" t="s">
        <v>31</v>
      </c>
      <c r="M24" s="21">
        <v>41368353</v>
      </c>
      <c r="N24" s="21">
        <v>43992</v>
      </c>
      <c r="O24" s="42">
        <f t="shared" si="3"/>
        <v>1.0634215966973594E-3</v>
      </c>
      <c r="P24" s="21">
        <v>46607845</v>
      </c>
      <c r="Q24" s="22">
        <v>37569</v>
      </c>
      <c r="R24" s="42">
        <f t="shared" si="8"/>
        <v>8.0606601742689459E-4</v>
      </c>
      <c r="S24" s="2"/>
    </row>
    <row r="25" spans="1:19" s="3" customFormat="1" x14ac:dyDescent="0.3">
      <c r="A25" s="9" t="s">
        <v>24</v>
      </c>
      <c r="B25" s="20" t="s">
        <v>31</v>
      </c>
      <c r="C25" s="14">
        <v>228475</v>
      </c>
      <c r="D25" s="14">
        <v>1978</v>
      </c>
      <c r="E25" s="42">
        <f t="shared" si="5"/>
        <v>8.657402341612868E-3</v>
      </c>
      <c r="F25" s="14">
        <v>124176</v>
      </c>
      <c r="G25" s="14">
        <v>1265</v>
      </c>
      <c r="H25" s="42">
        <f t="shared" si="6"/>
        <v>1.0187153717304472E-2</v>
      </c>
      <c r="I25" s="21">
        <v>125385</v>
      </c>
      <c r="J25" s="21">
        <v>1178</v>
      </c>
      <c r="K25" s="42">
        <f t="shared" si="7"/>
        <v>9.3950632053275904E-3</v>
      </c>
      <c r="L25" s="20" t="s">
        <v>31</v>
      </c>
      <c r="M25" s="21">
        <v>123698</v>
      </c>
      <c r="N25" s="21">
        <v>1127</v>
      </c>
      <c r="O25" s="42">
        <f t="shared" si="3"/>
        <v>9.1108991252890105E-3</v>
      </c>
      <c r="P25" s="21">
        <v>149823</v>
      </c>
      <c r="Q25" s="22">
        <v>2219</v>
      </c>
      <c r="R25" s="42">
        <f t="shared" si="8"/>
        <v>1.4810810089238634E-2</v>
      </c>
      <c r="S25" s="2"/>
    </row>
    <row r="26" spans="1:19" s="3" customFormat="1" x14ac:dyDescent="0.3">
      <c r="A26" s="9" t="s">
        <v>25</v>
      </c>
      <c r="B26" s="77" t="s">
        <v>31</v>
      </c>
      <c r="C26" s="14">
        <v>15164</v>
      </c>
      <c r="D26" s="14">
        <v>45440</v>
      </c>
      <c r="E26" s="42">
        <f t="shared" si="5"/>
        <v>2.9965708256396728</v>
      </c>
      <c r="F26" s="14">
        <v>18180</v>
      </c>
      <c r="G26" s="14">
        <v>55665</v>
      </c>
      <c r="H26" s="42">
        <f t="shared" si="6"/>
        <v>3.0618811881188117</v>
      </c>
      <c r="I26" s="21">
        <v>12642</v>
      </c>
      <c r="J26" s="21">
        <v>43426</v>
      </c>
      <c r="K26" s="42">
        <f t="shared" si="7"/>
        <v>3.4350577440278438</v>
      </c>
      <c r="L26" s="20" t="s">
        <v>213</v>
      </c>
      <c r="M26" s="21">
        <v>241716</v>
      </c>
      <c r="N26" s="21">
        <v>47458</v>
      </c>
      <c r="O26" s="42">
        <f t="shared" si="3"/>
        <v>0.19633785103178938</v>
      </c>
      <c r="P26" s="21">
        <v>12965</v>
      </c>
      <c r="Q26" s="22">
        <v>39252</v>
      </c>
      <c r="R26" s="42">
        <f t="shared" si="8"/>
        <v>3.0275356729656768</v>
      </c>
      <c r="S26" s="2"/>
    </row>
    <row r="27" spans="1:19" s="3" customFormat="1" ht="15" x14ac:dyDescent="0.3">
      <c r="A27" s="9" t="s">
        <v>232</v>
      </c>
      <c r="B27" s="20" t="s">
        <v>31</v>
      </c>
      <c r="C27" s="14">
        <v>5527008</v>
      </c>
      <c r="D27" s="14" t="s">
        <v>76</v>
      </c>
      <c r="E27" s="42" t="str">
        <f t="shared" si="5"/>
        <v/>
      </c>
      <c r="F27" s="14">
        <v>5993744</v>
      </c>
      <c r="G27" s="14">
        <v>27054</v>
      </c>
      <c r="H27" s="42">
        <f t="shared" si="6"/>
        <v>4.5137062910928461E-3</v>
      </c>
      <c r="I27" s="21">
        <v>6529692</v>
      </c>
      <c r="J27" s="21">
        <v>30339</v>
      </c>
      <c r="K27" s="42">
        <f t="shared" si="7"/>
        <v>4.6463140987354377E-3</v>
      </c>
      <c r="L27" s="20" t="s">
        <v>31</v>
      </c>
      <c r="M27" s="21">
        <v>6574049</v>
      </c>
      <c r="N27" s="21">
        <v>32676</v>
      </c>
      <c r="O27" s="42">
        <f t="shared" si="3"/>
        <v>4.9704527605437688E-3</v>
      </c>
      <c r="P27" s="21">
        <v>6670982</v>
      </c>
      <c r="Q27" s="22">
        <v>32075</v>
      </c>
      <c r="R27" s="42">
        <f t="shared" si="8"/>
        <v>4.808137692471663E-3</v>
      </c>
      <c r="S27" s="2"/>
    </row>
    <row r="28" spans="1:19" s="3" customFormat="1" x14ac:dyDescent="0.3">
      <c r="A28" s="9" t="s">
        <v>227</v>
      </c>
      <c r="B28" s="20" t="s">
        <v>31</v>
      </c>
      <c r="C28" s="14">
        <v>1555541</v>
      </c>
      <c r="D28" s="14">
        <v>27281</v>
      </c>
      <c r="E28" s="42">
        <f t="shared" si="5"/>
        <v>1.7537949819387597E-2</v>
      </c>
      <c r="F28" s="14">
        <v>802353</v>
      </c>
      <c r="G28" s="14">
        <v>15075</v>
      </c>
      <c r="H28" s="42">
        <f t="shared" si="6"/>
        <v>1.8788488358615223E-2</v>
      </c>
      <c r="I28" s="21">
        <v>1157110</v>
      </c>
      <c r="J28" s="21">
        <v>19444</v>
      </c>
      <c r="K28" s="42">
        <f t="shared" si="7"/>
        <v>1.680393393886493E-2</v>
      </c>
      <c r="L28" s="20" t="s">
        <v>31</v>
      </c>
      <c r="M28" s="21">
        <v>1199562</v>
      </c>
      <c r="N28" s="21">
        <v>21859</v>
      </c>
      <c r="O28" s="42">
        <f t="shared" si="3"/>
        <v>1.8222484540190504E-2</v>
      </c>
      <c r="P28" s="21">
        <v>1938543</v>
      </c>
      <c r="Q28" s="22">
        <v>26722</v>
      </c>
      <c r="R28" s="42">
        <f t="shared" si="8"/>
        <v>1.3784579449617574E-2</v>
      </c>
      <c r="S28" s="2"/>
    </row>
    <row r="29" spans="1:19" s="3" customFormat="1" x14ac:dyDescent="0.3">
      <c r="A29" s="9" t="s">
        <v>77</v>
      </c>
      <c r="B29" s="20" t="s">
        <v>31</v>
      </c>
      <c r="C29" s="14">
        <v>17231</v>
      </c>
      <c r="D29" s="14">
        <v>715</v>
      </c>
      <c r="E29" s="42">
        <f t="shared" si="5"/>
        <v>4.1494979977946725E-2</v>
      </c>
      <c r="F29" s="14">
        <v>26487</v>
      </c>
      <c r="G29" s="14">
        <v>950</v>
      </c>
      <c r="H29" s="42">
        <f t="shared" si="6"/>
        <v>3.5866651564918639E-2</v>
      </c>
      <c r="I29" s="21">
        <v>31889</v>
      </c>
      <c r="J29" s="21">
        <v>832</v>
      </c>
      <c r="K29" s="42">
        <f t="shared" si="7"/>
        <v>2.6090501426824297E-2</v>
      </c>
      <c r="L29" s="20" t="s">
        <v>31</v>
      </c>
      <c r="M29" s="21"/>
      <c r="N29" s="21"/>
      <c r="O29" s="42" t="str">
        <f t="shared" si="3"/>
        <v/>
      </c>
      <c r="P29" s="21"/>
      <c r="Q29" s="22"/>
      <c r="R29" s="42" t="str">
        <f t="shared" si="8"/>
        <v/>
      </c>
      <c r="S29" s="2"/>
    </row>
    <row r="30" spans="1:19" s="3" customFormat="1" x14ac:dyDescent="0.3">
      <c r="A30" s="9" t="s">
        <v>228</v>
      </c>
      <c r="B30" s="20" t="s">
        <v>31</v>
      </c>
      <c r="C30" s="14">
        <v>1202</v>
      </c>
      <c r="D30" s="14">
        <v>23</v>
      </c>
      <c r="E30" s="42">
        <f t="shared" si="5"/>
        <v>1.913477537437604E-2</v>
      </c>
      <c r="F30" s="14">
        <v>84</v>
      </c>
      <c r="G30" s="14">
        <v>6</v>
      </c>
      <c r="H30" s="42">
        <f t="shared" si="6"/>
        <v>7.1428571428571425E-2</v>
      </c>
      <c r="I30" s="21">
        <v>6721</v>
      </c>
      <c r="J30" s="21">
        <v>211</v>
      </c>
      <c r="K30" s="42">
        <f t="shared" si="7"/>
        <v>3.1394137777116499E-2</v>
      </c>
      <c r="L30" s="20" t="s">
        <v>31</v>
      </c>
      <c r="M30" s="21"/>
      <c r="N30" s="21"/>
      <c r="O30" s="42" t="str">
        <f t="shared" si="3"/>
        <v/>
      </c>
      <c r="P30" s="21"/>
      <c r="Q30" s="22"/>
      <c r="R30" s="42" t="str">
        <f t="shared" si="8"/>
        <v/>
      </c>
      <c r="S30" s="2"/>
    </row>
    <row r="31" spans="1:19" s="3" customFormat="1" x14ac:dyDescent="0.3">
      <c r="A31" s="9" t="s">
        <v>26</v>
      </c>
      <c r="B31" s="20" t="s">
        <v>31</v>
      </c>
      <c r="C31" s="14">
        <v>10569</v>
      </c>
      <c r="D31" s="14">
        <v>255</v>
      </c>
      <c r="E31" s="42">
        <f t="shared" si="5"/>
        <v>2.4127164348566564E-2</v>
      </c>
      <c r="F31" s="14">
        <v>4940</v>
      </c>
      <c r="G31" s="14">
        <v>207</v>
      </c>
      <c r="H31" s="42">
        <f t="shared" si="6"/>
        <v>4.1902834008097169E-2</v>
      </c>
      <c r="I31" s="21">
        <v>6474</v>
      </c>
      <c r="J31" s="21">
        <v>305</v>
      </c>
      <c r="K31" s="42">
        <f t="shared" si="7"/>
        <v>4.711152301513747E-2</v>
      </c>
      <c r="L31" s="20" t="s">
        <v>31</v>
      </c>
      <c r="M31" s="21">
        <v>3224</v>
      </c>
      <c r="N31" s="21">
        <v>167</v>
      </c>
      <c r="O31" s="42">
        <f t="shared" si="3"/>
        <v>5.1799007444168738E-2</v>
      </c>
      <c r="P31" s="21">
        <v>49239</v>
      </c>
      <c r="Q31" s="22">
        <v>1973</v>
      </c>
      <c r="R31" s="42">
        <f t="shared" si="8"/>
        <v>4.0069863319726236E-2</v>
      </c>
      <c r="S31" s="2"/>
    </row>
    <row r="32" spans="1:19" s="3" customFormat="1" x14ac:dyDescent="0.3">
      <c r="A32" s="9" t="s">
        <v>229</v>
      </c>
      <c r="B32" s="20" t="s">
        <v>31</v>
      </c>
      <c r="C32" s="14">
        <v>88627</v>
      </c>
      <c r="D32" s="14">
        <v>7494</v>
      </c>
      <c r="E32" s="42">
        <f t="shared" si="5"/>
        <v>8.4556624956277429E-2</v>
      </c>
      <c r="F32" s="14">
        <v>99092</v>
      </c>
      <c r="G32" s="14">
        <v>7815</v>
      </c>
      <c r="H32" s="42">
        <f t="shared" si="6"/>
        <v>7.8866104226375494E-2</v>
      </c>
      <c r="I32" s="21">
        <v>51031</v>
      </c>
      <c r="J32" s="21">
        <v>3661</v>
      </c>
      <c r="K32" s="42">
        <f t="shared" si="7"/>
        <v>7.1740706629303763E-2</v>
      </c>
      <c r="L32" s="20" t="s">
        <v>31</v>
      </c>
      <c r="M32" s="21">
        <v>41034</v>
      </c>
      <c r="N32" s="21">
        <v>3459</v>
      </c>
      <c r="O32" s="42">
        <f t="shared" si="3"/>
        <v>8.4295949700248576E-2</v>
      </c>
      <c r="P32" s="21">
        <v>88785</v>
      </c>
      <c r="Q32" s="22">
        <v>17694</v>
      </c>
      <c r="R32" s="42">
        <f t="shared" si="8"/>
        <v>0.19929042067916877</v>
      </c>
      <c r="S32" s="2"/>
    </row>
    <row r="33" spans="1:19" s="3" customFormat="1" x14ac:dyDescent="0.3">
      <c r="A33" s="9" t="s">
        <v>230</v>
      </c>
      <c r="B33" s="20" t="s">
        <v>31</v>
      </c>
      <c r="C33" s="14"/>
      <c r="D33" s="14"/>
      <c r="E33" s="42" t="str">
        <f t="shared" si="5"/>
        <v/>
      </c>
      <c r="F33" s="14">
        <v>86060</v>
      </c>
      <c r="G33" s="14">
        <v>160589</v>
      </c>
      <c r="H33" s="42">
        <f t="shared" si="6"/>
        <v>1.8660120845921451</v>
      </c>
      <c r="I33" s="21">
        <v>127497</v>
      </c>
      <c r="J33" s="21">
        <v>213882</v>
      </c>
      <c r="K33" s="42">
        <f t="shared" si="7"/>
        <v>1.6775453540083296</v>
      </c>
      <c r="L33" s="20" t="s">
        <v>31</v>
      </c>
      <c r="M33" s="21">
        <v>51033</v>
      </c>
      <c r="N33" s="21">
        <v>82035</v>
      </c>
      <c r="O33" s="42">
        <f t="shared" si="3"/>
        <v>1.6074892716477573</v>
      </c>
      <c r="P33" s="21"/>
      <c r="Q33" s="22"/>
      <c r="R33" s="42" t="str">
        <f t="shared" si="8"/>
        <v/>
      </c>
      <c r="S33" s="2"/>
    </row>
    <row r="34" spans="1:19" s="3" customFormat="1" x14ac:dyDescent="0.3">
      <c r="A34" s="9" t="s">
        <v>234</v>
      </c>
      <c r="B34" s="20" t="s">
        <v>31</v>
      </c>
      <c r="C34" s="14">
        <v>14157</v>
      </c>
      <c r="D34" s="14">
        <v>29216</v>
      </c>
      <c r="E34" s="42">
        <f t="shared" si="5"/>
        <v>2.0637140637140639</v>
      </c>
      <c r="F34" s="14">
        <v>4823</v>
      </c>
      <c r="G34" s="14">
        <v>10522</v>
      </c>
      <c r="H34" s="42">
        <f t="shared" si="6"/>
        <v>2.1816296910636535</v>
      </c>
      <c r="I34" s="21">
        <v>9841</v>
      </c>
      <c r="J34" s="21">
        <v>19456</v>
      </c>
      <c r="K34" s="42">
        <f t="shared" si="7"/>
        <v>1.9770348541814857</v>
      </c>
      <c r="L34" s="20" t="s">
        <v>31</v>
      </c>
      <c r="M34" s="21">
        <v>15142</v>
      </c>
      <c r="N34" s="21">
        <v>29768</v>
      </c>
      <c r="O34" s="42">
        <f t="shared" si="3"/>
        <v>1.9659225993924185</v>
      </c>
      <c r="P34" s="21">
        <v>11952</v>
      </c>
      <c r="Q34" s="78">
        <v>3732</v>
      </c>
      <c r="R34" s="42">
        <f t="shared" si="8"/>
        <v>0.31224899598393574</v>
      </c>
      <c r="S34" s="2"/>
    </row>
    <row r="35" spans="1:19" s="3" customFormat="1" x14ac:dyDescent="0.3">
      <c r="A35" s="9" t="s">
        <v>78</v>
      </c>
      <c r="B35" s="20" t="s">
        <v>31</v>
      </c>
      <c r="C35" s="14"/>
      <c r="D35" s="14">
        <v>158</v>
      </c>
      <c r="E35" s="42" t="str">
        <f t="shared" si="5"/>
        <v/>
      </c>
      <c r="G35" s="14">
        <v>26</v>
      </c>
      <c r="H35" s="42" t="str">
        <f t="shared" si="6"/>
        <v/>
      </c>
      <c r="I35" s="21"/>
      <c r="J35" s="21"/>
      <c r="K35" s="42" t="str">
        <f t="shared" si="7"/>
        <v/>
      </c>
      <c r="L35" s="20" t="s">
        <v>31</v>
      </c>
      <c r="M35" s="21"/>
      <c r="N35" s="21"/>
      <c r="O35" s="42" t="str">
        <f t="shared" si="3"/>
        <v/>
      </c>
      <c r="P35" s="21"/>
      <c r="Q35" s="22"/>
      <c r="R35" s="42" t="str">
        <f t="shared" si="8"/>
        <v/>
      </c>
      <c r="S35" s="2"/>
    </row>
    <row r="36" spans="1:19" s="3" customFormat="1" x14ac:dyDescent="0.3">
      <c r="A36" s="9" t="s">
        <v>231</v>
      </c>
      <c r="B36" s="20" t="s">
        <v>31</v>
      </c>
      <c r="C36" s="14">
        <v>182</v>
      </c>
      <c r="D36" s="14">
        <v>27</v>
      </c>
      <c r="E36" s="42">
        <f t="shared" si="5"/>
        <v>0.14835164835164835</v>
      </c>
      <c r="F36" s="14">
        <v>4660</v>
      </c>
      <c r="G36" s="14">
        <v>680</v>
      </c>
      <c r="H36" s="42">
        <f t="shared" si="6"/>
        <v>0.14592274678111589</v>
      </c>
      <c r="I36" s="21"/>
      <c r="J36" s="21"/>
      <c r="K36" s="42" t="str">
        <f t="shared" si="7"/>
        <v/>
      </c>
      <c r="L36" s="20" t="s">
        <v>31</v>
      </c>
      <c r="M36" s="21"/>
      <c r="N36" s="21"/>
      <c r="O36" s="42" t="str">
        <f t="shared" si="3"/>
        <v/>
      </c>
      <c r="P36" s="21"/>
      <c r="Q36" s="22"/>
      <c r="R36" s="42" t="str">
        <f t="shared" si="8"/>
        <v/>
      </c>
      <c r="S36" s="2"/>
    </row>
    <row r="37" spans="1:19" s="3" customFormat="1" x14ac:dyDescent="0.3">
      <c r="A37" s="9" t="s">
        <v>79</v>
      </c>
      <c r="B37" s="20" t="s">
        <v>31</v>
      </c>
      <c r="C37" s="14">
        <v>6626236</v>
      </c>
      <c r="D37" s="14">
        <v>946</v>
      </c>
      <c r="E37" s="42">
        <f t="shared" si="5"/>
        <v>1.4276581757727917E-4</v>
      </c>
      <c r="F37" s="14">
        <v>205042</v>
      </c>
      <c r="G37" s="14">
        <v>85</v>
      </c>
      <c r="H37" s="42">
        <f t="shared" si="6"/>
        <v>4.1454921430731262E-4</v>
      </c>
      <c r="I37" s="21"/>
      <c r="J37" s="21"/>
      <c r="K37" s="42" t="str">
        <f t="shared" si="7"/>
        <v/>
      </c>
      <c r="L37" s="20" t="s">
        <v>31</v>
      </c>
      <c r="M37" s="21"/>
      <c r="N37" s="21"/>
      <c r="O37" s="42" t="str">
        <f t="shared" si="3"/>
        <v/>
      </c>
      <c r="P37" s="21"/>
      <c r="Q37" s="22"/>
      <c r="R37" s="42" t="str">
        <f t="shared" si="8"/>
        <v/>
      </c>
      <c r="S37" s="2"/>
    </row>
    <row r="38" spans="1:19" s="3" customFormat="1" x14ac:dyDescent="0.3">
      <c r="A38" s="9" t="s">
        <v>94</v>
      </c>
      <c r="B38" s="20" t="s">
        <v>31</v>
      </c>
      <c r="D38" s="14">
        <v>16</v>
      </c>
      <c r="E38" s="42" t="str">
        <f t="shared" si="5"/>
        <v/>
      </c>
      <c r="F38" s="14"/>
      <c r="G38" s="14"/>
      <c r="H38" s="42" t="str">
        <f t="shared" si="6"/>
        <v/>
      </c>
      <c r="I38" s="21"/>
      <c r="J38" s="21"/>
      <c r="K38" s="42" t="str">
        <f t="shared" si="7"/>
        <v/>
      </c>
      <c r="L38" s="20" t="s">
        <v>31</v>
      </c>
      <c r="M38" s="21"/>
      <c r="N38" s="21"/>
      <c r="O38" s="42" t="str">
        <f t="shared" si="3"/>
        <v/>
      </c>
      <c r="P38" s="21"/>
      <c r="Q38" s="22"/>
      <c r="R38" s="42" t="str">
        <f t="shared" si="8"/>
        <v/>
      </c>
      <c r="S38" s="2"/>
    </row>
    <row r="39" spans="1:19" s="3" customFormat="1" x14ac:dyDescent="0.3">
      <c r="A39" s="9" t="s">
        <v>27</v>
      </c>
      <c r="B39" s="20" t="s">
        <v>31</v>
      </c>
      <c r="C39" s="14">
        <v>2382048</v>
      </c>
      <c r="D39" s="14">
        <v>2124</v>
      </c>
      <c r="E39" s="42">
        <f t="shared" si="5"/>
        <v>8.9166968927578282E-4</v>
      </c>
      <c r="F39" s="14">
        <v>2389822</v>
      </c>
      <c r="G39" s="14">
        <v>2113</v>
      </c>
      <c r="H39" s="42">
        <f t="shared" si="6"/>
        <v>8.8416626845011883E-4</v>
      </c>
      <c r="I39" s="21">
        <v>1541501</v>
      </c>
      <c r="J39" s="21">
        <v>1387</v>
      </c>
      <c r="K39" s="42">
        <f t="shared" si="7"/>
        <v>8.9977236472762589E-4</v>
      </c>
      <c r="L39" s="20" t="s">
        <v>31</v>
      </c>
      <c r="M39" s="21">
        <v>838487</v>
      </c>
      <c r="N39" s="21">
        <v>768</v>
      </c>
      <c r="O39" s="42">
        <f t="shared" si="3"/>
        <v>9.1593548856452162E-4</v>
      </c>
      <c r="P39" s="21">
        <v>564009</v>
      </c>
      <c r="Q39" s="22">
        <v>3302</v>
      </c>
      <c r="R39" s="42">
        <f t="shared" si="8"/>
        <v>5.8545165059422808E-3</v>
      </c>
      <c r="S39" s="2"/>
    </row>
    <row r="40" spans="1:19" s="3" customFormat="1" x14ac:dyDescent="0.3">
      <c r="A40" s="9" t="s">
        <v>235</v>
      </c>
      <c r="B40" s="20" t="s">
        <v>31</v>
      </c>
      <c r="C40" s="14">
        <v>17114</v>
      </c>
      <c r="D40" s="14">
        <v>1810</v>
      </c>
      <c r="E40" s="42">
        <f t="shared" si="5"/>
        <v>0.10576136496435666</v>
      </c>
      <c r="F40" s="14">
        <v>26975</v>
      </c>
      <c r="G40" s="14">
        <v>2509</v>
      </c>
      <c r="H40" s="42">
        <f t="shared" si="6"/>
        <v>9.3012048192771091E-2</v>
      </c>
      <c r="I40" s="21">
        <v>80580</v>
      </c>
      <c r="J40" s="21">
        <v>7371</v>
      </c>
      <c r="K40" s="42">
        <f t="shared" si="7"/>
        <v>9.1474311243484735E-2</v>
      </c>
      <c r="L40" s="20" t="s">
        <v>31</v>
      </c>
      <c r="M40" s="21">
        <v>81608</v>
      </c>
      <c r="N40" s="21">
        <v>7400</v>
      </c>
      <c r="O40" s="42">
        <f t="shared" si="3"/>
        <v>9.0677384570140185E-2</v>
      </c>
      <c r="P40" s="21">
        <v>53137</v>
      </c>
      <c r="Q40" s="22">
        <v>5116</v>
      </c>
      <c r="R40" s="42">
        <f t="shared" si="8"/>
        <v>9.6279428646705689E-2</v>
      </c>
      <c r="S40" s="2"/>
    </row>
    <row r="41" spans="1:19" s="3" customFormat="1" x14ac:dyDescent="0.3">
      <c r="A41" s="9" t="s">
        <v>93</v>
      </c>
      <c r="B41" s="20" t="s">
        <v>31</v>
      </c>
      <c r="C41" s="14">
        <f>2862567+64382</f>
        <v>2926949</v>
      </c>
      <c r="D41" s="14">
        <f>296770+11503</f>
        <v>308273</v>
      </c>
      <c r="E41" s="42">
        <f t="shared" si="5"/>
        <v>0.10532229977358676</v>
      </c>
      <c r="F41" s="14">
        <f>2687503+58662</f>
        <v>2746165</v>
      </c>
      <c r="G41" s="14">
        <f>269807+12697</f>
        <v>282504</v>
      </c>
      <c r="H41" s="42">
        <f t="shared" si="6"/>
        <v>0.10287218721380544</v>
      </c>
      <c r="I41" s="21">
        <v>1972080</v>
      </c>
      <c r="J41" s="21">
        <v>201437</v>
      </c>
      <c r="K41" s="42">
        <f t="shared" si="7"/>
        <v>0.10214443633118332</v>
      </c>
      <c r="L41" s="20" t="s">
        <v>31</v>
      </c>
      <c r="M41" s="21">
        <v>2735162</v>
      </c>
      <c r="N41" s="21">
        <v>272469</v>
      </c>
      <c r="O41" s="42">
        <f t="shared" si="3"/>
        <v>9.9617134195341989E-2</v>
      </c>
      <c r="P41" s="21">
        <v>3049585</v>
      </c>
      <c r="Q41" s="22">
        <v>318221</v>
      </c>
      <c r="R41" s="42">
        <f t="shared" si="8"/>
        <v>0.10434895239844109</v>
      </c>
      <c r="S41" s="2"/>
    </row>
    <row r="42" spans="1:19" s="3" customFormat="1" x14ac:dyDescent="0.3">
      <c r="A42" s="9" t="s">
        <v>92</v>
      </c>
      <c r="B42" s="20" t="s">
        <v>31</v>
      </c>
      <c r="C42" s="14">
        <v>27859</v>
      </c>
      <c r="D42" s="14">
        <v>6579</v>
      </c>
      <c r="E42" s="42">
        <f t="shared" si="5"/>
        <v>0.2361534872034172</v>
      </c>
      <c r="F42" s="14">
        <v>31863</v>
      </c>
      <c r="G42" s="14">
        <v>7496</v>
      </c>
      <c r="H42" s="42">
        <f t="shared" si="6"/>
        <v>0.23525719486551799</v>
      </c>
      <c r="I42" s="21">
        <v>55308</v>
      </c>
      <c r="J42" s="21">
        <v>26109</v>
      </c>
      <c r="K42" s="42">
        <f t="shared" si="7"/>
        <v>0.47206552397483187</v>
      </c>
      <c r="L42" s="20" t="s">
        <v>31</v>
      </c>
      <c r="M42" s="21">
        <v>198544</v>
      </c>
      <c r="N42" s="21">
        <v>45784</v>
      </c>
      <c r="O42" s="42">
        <f t="shared" si="3"/>
        <v>0.23059875896526713</v>
      </c>
      <c r="P42" s="21">
        <v>130874</v>
      </c>
      <c r="Q42" s="21">
        <v>25963</v>
      </c>
      <c r="R42" s="42">
        <f t="shared" si="8"/>
        <v>0.19838164952549781</v>
      </c>
      <c r="S42" s="2"/>
    </row>
    <row r="43" spans="1:19" s="3" customFormat="1" x14ac:dyDescent="0.3">
      <c r="A43" s="9" t="s">
        <v>91</v>
      </c>
      <c r="B43" s="20" t="s">
        <v>31</v>
      </c>
      <c r="C43" s="14">
        <f>1081574+35659</f>
        <v>1117233</v>
      </c>
      <c r="D43" s="14">
        <f>59545+877</f>
        <v>60422</v>
      </c>
      <c r="E43" s="42">
        <f t="shared" si="5"/>
        <v>5.4081825366776672E-2</v>
      </c>
      <c r="F43" s="14">
        <f>750763+12636</f>
        <v>763399</v>
      </c>
      <c r="G43" s="14">
        <f>20910+701</f>
        <v>21611</v>
      </c>
      <c r="H43" s="42">
        <f t="shared" si="6"/>
        <v>2.8308918403089342E-2</v>
      </c>
      <c r="I43" s="21">
        <v>852149</v>
      </c>
      <c r="J43" s="21">
        <v>23560</v>
      </c>
      <c r="K43" s="42">
        <f t="shared" si="7"/>
        <v>2.7647747048931585E-2</v>
      </c>
      <c r="L43" s="20" t="s">
        <v>31</v>
      </c>
      <c r="M43" s="21">
        <v>968682</v>
      </c>
      <c r="N43" s="21">
        <v>25605</v>
      </c>
      <c r="O43" s="42">
        <f t="shared" si="3"/>
        <v>2.6432823155586663E-2</v>
      </c>
      <c r="P43" s="21">
        <v>1110176</v>
      </c>
      <c r="Q43" s="21">
        <v>32347</v>
      </c>
      <c r="R43" s="42">
        <f t="shared" si="8"/>
        <v>2.9136821549015653E-2</v>
      </c>
      <c r="S43" s="2"/>
    </row>
    <row r="44" spans="1:19" s="3" customFormat="1" x14ac:dyDescent="0.3">
      <c r="A44" s="9" t="s">
        <v>90</v>
      </c>
      <c r="B44" s="20" t="s">
        <v>31</v>
      </c>
      <c r="C44" s="14">
        <f>2125+15379</f>
        <v>17504</v>
      </c>
      <c r="D44" s="14">
        <f>128+1334</f>
        <v>1462</v>
      </c>
      <c r="E44" s="42">
        <f t="shared" si="5"/>
        <v>8.3523765996343688E-2</v>
      </c>
      <c r="F44" s="14">
        <f>3347+4088</f>
        <v>7435</v>
      </c>
      <c r="G44" s="14">
        <f>54+371</f>
        <v>425</v>
      </c>
      <c r="H44" s="42">
        <f t="shared" si="6"/>
        <v>5.716207128446537E-2</v>
      </c>
      <c r="I44" s="21">
        <v>6110</v>
      </c>
      <c r="J44" s="21">
        <v>623</v>
      </c>
      <c r="K44" s="42">
        <f t="shared" si="7"/>
        <v>0.10196399345335516</v>
      </c>
      <c r="L44" s="20" t="s">
        <v>31</v>
      </c>
      <c r="M44" s="21">
        <v>85143</v>
      </c>
      <c r="N44" s="21">
        <v>2453</v>
      </c>
      <c r="O44" s="42">
        <f t="shared" si="3"/>
        <v>2.8810354345043046E-2</v>
      </c>
      <c r="P44" s="21">
        <v>113429</v>
      </c>
      <c r="Q44" s="21">
        <v>3426</v>
      </c>
      <c r="R44" s="42">
        <f t="shared" si="8"/>
        <v>3.020391610611043E-2</v>
      </c>
      <c r="S44" s="2"/>
    </row>
    <row r="45" spans="1:19" s="3" customFormat="1" x14ac:dyDescent="0.3">
      <c r="A45" s="9" t="s">
        <v>89</v>
      </c>
      <c r="B45" s="20" t="s">
        <v>31</v>
      </c>
      <c r="C45" s="14">
        <v>4654</v>
      </c>
      <c r="D45" s="14">
        <v>3690</v>
      </c>
      <c r="E45" s="42">
        <f t="shared" si="5"/>
        <v>0.79286635152556939</v>
      </c>
      <c r="F45" s="14">
        <v>4699</v>
      </c>
      <c r="G45" s="14">
        <v>3933</v>
      </c>
      <c r="H45" s="42">
        <f t="shared" si="6"/>
        <v>0.83698659289210475</v>
      </c>
      <c r="I45" s="21">
        <v>9808</v>
      </c>
      <c r="J45" s="21">
        <v>6317</v>
      </c>
      <c r="K45" s="42">
        <f t="shared" si="7"/>
        <v>0.64406606851549753</v>
      </c>
      <c r="L45" s="20" t="s">
        <v>31</v>
      </c>
      <c r="M45" s="21">
        <v>27704</v>
      </c>
      <c r="N45" s="21">
        <v>14432</v>
      </c>
      <c r="O45" s="42">
        <f t="shared" si="3"/>
        <v>0.52093560496679181</v>
      </c>
      <c r="P45" s="21">
        <v>43779</v>
      </c>
      <c r="Q45" s="21">
        <v>20199</v>
      </c>
      <c r="R45" s="42">
        <f t="shared" si="8"/>
        <v>0.46138559583361888</v>
      </c>
      <c r="S45" s="2"/>
    </row>
    <row r="46" spans="1:19" s="3" customFormat="1" x14ac:dyDescent="0.3">
      <c r="A46" s="9" t="s">
        <v>34</v>
      </c>
      <c r="B46" s="20" t="s">
        <v>31</v>
      </c>
      <c r="C46" s="14">
        <v>2327</v>
      </c>
      <c r="D46" s="14">
        <v>968</v>
      </c>
      <c r="E46" s="42">
        <f t="shared" si="5"/>
        <v>0.41598624838848303</v>
      </c>
      <c r="F46" s="14">
        <v>3588</v>
      </c>
      <c r="G46" s="14">
        <v>876</v>
      </c>
      <c r="H46" s="42">
        <f t="shared" si="6"/>
        <v>0.24414715719063546</v>
      </c>
      <c r="I46" s="21">
        <v>8645</v>
      </c>
      <c r="J46" s="21">
        <v>1821</v>
      </c>
      <c r="K46" s="42">
        <f t="shared" si="7"/>
        <v>0.21064198958935801</v>
      </c>
      <c r="L46" s="20" t="s">
        <v>31</v>
      </c>
      <c r="M46" s="21">
        <v>27781</v>
      </c>
      <c r="N46" s="21">
        <v>4493</v>
      </c>
      <c r="O46" s="42">
        <f t="shared" si="3"/>
        <v>0.16172923940822864</v>
      </c>
      <c r="P46" s="21">
        <v>21323</v>
      </c>
      <c r="Q46" s="21">
        <v>3692</v>
      </c>
      <c r="R46" s="42">
        <f t="shared" si="8"/>
        <v>0.17314636777188952</v>
      </c>
      <c r="S46" s="2"/>
    </row>
    <row r="47" spans="1:19" s="3" customFormat="1" x14ac:dyDescent="0.3">
      <c r="A47" s="9" t="s">
        <v>35</v>
      </c>
      <c r="B47" s="20" t="s">
        <v>31</v>
      </c>
      <c r="C47" s="14">
        <v>32955</v>
      </c>
      <c r="D47" s="14">
        <v>2130</v>
      </c>
      <c r="E47" s="42">
        <f t="shared" si="5"/>
        <v>6.4633591260810197E-2</v>
      </c>
      <c r="F47" s="14">
        <v>37797</v>
      </c>
      <c r="G47" s="14">
        <v>3049</v>
      </c>
      <c r="H47" s="42">
        <f t="shared" si="6"/>
        <v>8.0667777865968196E-2</v>
      </c>
      <c r="I47" s="21">
        <v>45480</v>
      </c>
      <c r="J47" s="21">
        <v>2846</v>
      </c>
      <c r="K47" s="42">
        <f t="shared" si="7"/>
        <v>6.2576956904133688E-2</v>
      </c>
      <c r="L47" s="20" t="s">
        <v>31</v>
      </c>
      <c r="M47" s="21">
        <v>150169</v>
      </c>
      <c r="N47" s="21">
        <v>9331</v>
      </c>
      <c r="O47" s="42">
        <f t="shared" si="3"/>
        <v>6.2136659363783472E-2</v>
      </c>
      <c r="P47" s="21">
        <v>88713</v>
      </c>
      <c r="Q47" s="21">
        <v>7173</v>
      </c>
      <c r="R47" s="42">
        <f t="shared" si="8"/>
        <v>8.0856244293395552E-2</v>
      </c>
      <c r="S47" s="2"/>
    </row>
    <row r="48" spans="1:19" s="3" customFormat="1" x14ac:dyDescent="0.3">
      <c r="A48" s="9" t="s">
        <v>36</v>
      </c>
      <c r="B48" s="20" t="s">
        <v>31</v>
      </c>
      <c r="C48" s="14">
        <v>177684</v>
      </c>
      <c r="D48" s="14">
        <v>5079</v>
      </c>
      <c r="E48" s="42">
        <f t="shared" si="5"/>
        <v>2.8584453299115284E-2</v>
      </c>
      <c r="F48" s="14">
        <v>279357</v>
      </c>
      <c r="G48" s="14">
        <v>6387</v>
      </c>
      <c r="H48" s="42">
        <f t="shared" si="6"/>
        <v>2.2863218032839701E-2</v>
      </c>
      <c r="I48" s="21">
        <v>287085</v>
      </c>
      <c r="J48" s="21">
        <v>6329</v>
      </c>
      <c r="K48" s="42">
        <f t="shared" si="7"/>
        <v>2.2045735583537975E-2</v>
      </c>
      <c r="L48" s="20" t="s">
        <v>31</v>
      </c>
      <c r="M48" s="21">
        <v>249163</v>
      </c>
      <c r="N48" s="21">
        <v>5958</v>
      </c>
      <c r="O48" s="42">
        <f t="shared" si="3"/>
        <v>2.3912057568740142E-2</v>
      </c>
      <c r="P48" s="21">
        <v>491698</v>
      </c>
      <c r="Q48" s="21">
        <v>7599</v>
      </c>
      <c r="R48" s="42">
        <f t="shared" si="8"/>
        <v>1.5454608316486949E-2</v>
      </c>
      <c r="S48" s="2"/>
    </row>
    <row r="49" spans="1:19" s="3" customFormat="1" ht="15" x14ac:dyDescent="0.3">
      <c r="A49" s="9" t="s">
        <v>37</v>
      </c>
      <c r="B49" s="17" t="s">
        <v>31</v>
      </c>
      <c r="C49" s="14">
        <v>543530</v>
      </c>
      <c r="D49" s="14">
        <v>22458</v>
      </c>
      <c r="E49" s="42">
        <f t="shared" si="5"/>
        <v>4.1318786451529817E-2</v>
      </c>
      <c r="F49" s="19">
        <v>607587</v>
      </c>
      <c r="G49" s="14">
        <v>16709</v>
      </c>
      <c r="H49" s="42">
        <f t="shared" si="6"/>
        <v>2.750058839310255E-2</v>
      </c>
      <c r="I49" s="13">
        <v>374179</v>
      </c>
      <c r="J49" s="13">
        <v>15932</v>
      </c>
      <c r="K49" s="42">
        <f t="shared" si="7"/>
        <v>4.2578551976460467E-2</v>
      </c>
      <c r="L49" s="17" t="s">
        <v>31</v>
      </c>
      <c r="M49" s="13">
        <v>618557</v>
      </c>
      <c r="N49" s="13">
        <v>26103</v>
      </c>
      <c r="O49" s="42">
        <f t="shared" si="3"/>
        <v>4.2199829603415694E-2</v>
      </c>
      <c r="P49" s="13">
        <v>617214</v>
      </c>
      <c r="Q49" s="13">
        <v>27564</v>
      </c>
      <c r="R49" s="42">
        <f t="shared" si="8"/>
        <v>4.4658740728499353E-2</v>
      </c>
      <c r="S49" s="2"/>
    </row>
    <row r="50" spans="1:19" s="3" customFormat="1" x14ac:dyDescent="0.3">
      <c r="A50" s="9" t="s">
        <v>38</v>
      </c>
      <c r="B50" s="17" t="s">
        <v>31</v>
      </c>
      <c r="C50" s="14">
        <v>486694</v>
      </c>
      <c r="D50" s="14">
        <v>16671</v>
      </c>
      <c r="E50" s="42">
        <f t="shared" si="5"/>
        <v>3.4253555622218476E-2</v>
      </c>
      <c r="F50" s="14">
        <v>484737</v>
      </c>
      <c r="G50" s="14">
        <v>14987</v>
      </c>
      <c r="H50" s="42">
        <f t="shared" si="6"/>
        <v>3.0917796660869707E-2</v>
      </c>
      <c r="I50" s="13">
        <v>290517</v>
      </c>
      <c r="J50" s="13">
        <v>8750</v>
      </c>
      <c r="K50" s="42">
        <f t="shared" si="7"/>
        <v>3.0118719386473081E-2</v>
      </c>
      <c r="L50" s="17" t="s">
        <v>31</v>
      </c>
      <c r="M50" s="13">
        <v>327374</v>
      </c>
      <c r="N50" s="13">
        <v>8137</v>
      </c>
      <c r="O50" s="42">
        <f t="shared" si="3"/>
        <v>2.4855364201188855E-2</v>
      </c>
      <c r="P50" s="13">
        <v>387989</v>
      </c>
      <c r="Q50" s="13">
        <v>10770</v>
      </c>
      <c r="R50" s="42">
        <f t="shared" si="8"/>
        <v>2.7758518927082983E-2</v>
      </c>
      <c r="S50" s="2"/>
    </row>
    <row r="51" spans="1:19" s="3" customFormat="1" x14ac:dyDescent="0.3">
      <c r="A51" s="9" t="s">
        <v>39</v>
      </c>
      <c r="B51" s="17" t="s">
        <v>31</v>
      </c>
      <c r="C51" s="14"/>
      <c r="D51" s="14">
        <v>27</v>
      </c>
      <c r="E51" s="42" t="str">
        <f t="shared" si="5"/>
        <v/>
      </c>
      <c r="F51" s="14">
        <v>33605</v>
      </c>
      <c r="G51" s="14">
        <v>126</v>
      </c>
      <c r="H51" s="42">
        <f t="shared" si="6"/>
        <v>3.7494420473143876E-3</v>
      </c>
      <c r="I51" s="13">
        <v>156520</v>
      </c>
      <c r="J51" s="13">
        <v>1111</v>
      </c>
      <c r="K51" s="42">
        <f t="shared" si="7"/>
        <v>7.0981344237158192E-3</v>
      </c>
      <c r="L51" s="17" t="s">
        <v>31</v>
      </c>
      <c r="M51" s="13">
        <v>3381</v>
      </c>
      <c r="N51" s="13">
        <v>26</v>
      </c>
      <c r="O51" s="42">
        <f t="shared" si="3"/>
        <v>7.6900325347530321E-3</v>
      </c>
      <c r="P51" s="13"/>
      <c r="Q51" s="13">
        <v>6227</v>
      </c>
      <c r="R51" s="42" t="str">
        <f t="shared" si="8"/>
        <v/>
      </c>
      <c r="S51" s="2"/>
    </row>
    <row r="52" spans="1:19" s="3" customFormat="1" x14ac:dyDescent="0.3">
      <c r="A52" s="9" t="s">
        <v>233</v>
      </c>
      <c r="B52" s="17" t="s">
        <v>31</v>
      </c>
      <c r="C52" s="14">
        <v>593560</v>
      </c>
      <c r="D52" s="14">
        <v>8496</v>
      </c>
      <c r="E52" s="42">
        <f t="shared" si="5"/>
        <v>1.4313632994137071E-2</v>
      </c>
      <c r="F52" s="14">
        <v>842387</v>
      </c>
      <c r="G52" s="14">
        <v>12312</v>
      </c>
      <c r="H52" s="42">
        <f t="shared" si="6"/>
        <v>1.4615610164924197E-2</v>
      </c>
      <c r="I52" s="13">
        <v>599235</v>
      </c>
      <c r="J52" s="13">
        <v>8460</v>
      </c>
      <c r="K52" s="42">
        <f t="shared" si="7"/>
        <v>1.4118000450574483E-2</v>
      </c>
      <c r="L52" s="17" t="s">
        <v>31</v>
      </c>
      <c r="M52" s="13">
        <v>775488</v>
      </c>
      <c r="N52" s="13">
        <v>10414</v>
      </c>
      <c r="O52" s="42">
        <f t="shared" si="3"/>
        <v>1.3428963439795329E-2</v>
      </c>
      <c r="P52" s="13">
        <v>793001</v>
      </c>
      <c r="Q52" s="13">
        <v>14181</v>
      </c>
      <c r="R52" s="42">
        <f t="shared" si="8"/>
        <v>1.7882701282848319E-2</v>
      </c>
      <c r="S52" s="2"/>
    </row>
    <row r="53" spans="1:19" s="3" customFormat="1" x14ac:dyDescent="0.3">
      <c r="A53" s="9" t="s">
        <v>40</v>
      </c>
      <c r="B53" s="17" t="s">
        <v>31</v>
      </c>
      <c r="C53" s="14">
        <v>49361</v>
      </c>
      <c r="D53" s="14">
        <v>4479</v>
      </c>
      <c r="E53" s="42">
        <f t="shared" si="5"/>
        <v>9.0739652762302225E-2</v>
      </c>
      <c r="F53" s="14">
        <v>73482</v>
      </c>
      <c r="G53" s="14">
        <v>5913</v>
      </c>
      <c r="H53" s="42">
        <f t="shared" si="6"/>
        <v>8.0468686208867476E-2</v>
      </c>
      <c r="I53" s="13">
        <v>226525</v>
      </c>
      <c r="J53" s="13">
        <v>8366</v>
      </c>
      <c r="K53" s="42">
        <f t="shared" si="7"/>
        <v>3.6931905970643414E-2</v>
      </c>
      <c r="L53" s="17" t="s">
        <v>31</v>
      </c>
      <c r="M53" s="13">
        <v>108625</v>
      </c>
      <c r="N53" s="13">
        <v>5442</v>
      </c>
      <c r="O53" s="42">
        <f t="shared" si="3"/>
        <v>5.0098964326812427E-2</v>
      </c>
      <c r="P53" s="13">
        <v>132712</v>
      </c>
      <c r="Q53" s="13">
        <v>7376</v>
      </c>
      <c r="R53" s="42">
        <f t="shared" si="8"/>
        <v>5.5578998131291822E-2</v>
      </c>
      <c r="S53" s="2"/>
    </row>
    <row r="54" spans="1:19" s="3" customFormat="1" x14ac:dyDescent="0.3">
      <c r="A54" s="9" t="s">
        <v>41</v>
      </c>
      <c r="B54" s="17" t="s">
        <v>31</v>
      </c>
      <c r="C54" s="14">
        <v>36016</v>
      </c>
      <c r="D54" s="14">
        <v>5970</v>
      </c>
      <c r="E54" s="42">
        <f t="shared" si="5"/>
        <v>0.16575966237227899</v>
      </c>
      <c r="F54" s="14">
        <v>36536</v>
      </c>
      <c r="G54" s="14">
        <v>7111</v>
      </c>
      <c r="H54" s="42">
        <f t="shared" si="6"/>
        <v>0.19462995401795488</v>
      </c>
      <c r="I54" s="13">
        <v>30374</v>
      </c>
      <c r="J54" s="13">
        <v>4087</v>
      </c>
      <c r="K54" s="42">
        <f t="shared" si="7"/>
        <v>0.13455587015210377</v>
      </c>
      <c r="L54" s="17" t="s">
        <v>31</v>
      </c>
      <c r="M54" s="13">
        <v>61165</v>
      </c>
      <c r="N54" s="13">
        <v>9479</v>
      </c>
      <c r="O54" s="42">
        <f t="shared" si="3"/>
        <v>0.15497424997956347</v>
      </c>
      <c r="P54" s="13">
        <v>67602</v>
      </c>
      <c r="Q54" s="13">
        <v>13296</v>
      </c>
      <c r="R54" s="42">
        <f t="shared" si="8"/>
        <v>0.19668057158072247</v>
      </c>
      <c r="S54" s="2"/>
    </row>
    <row r="55" spans="1:19" s="3" customFormat="1" x14ac:dyDescent="0.3">
      <c r="A55" s="9" t="s">
        <v>42</v>
      </c>
      <c r="B55" s="17" t="s">
        <v>31</v>
      </c>
      <c r="C55" s="14">
        <v>534443</v>
      </c>
      <c r="D55" s="14">
        <v>16099</v>
      </c>
      <c r="E55" s="42">
        <f t="shared" si="5"/>
        <v>3.0122950436248581E-2</v>
      </c>
      <c r="F55" s="14">
        <v>516347</v>
      </c>
      <c r="G55" s="14">
        <v>14783</v>
      </c>
      <c r="H55" s="42">
        <f t="shared" si="6"/>
        <v>2.8629971705074302E-2</v>
      </c>
      <c r="I55" s="13">
        <v>402948</v>
      </c>
      <c r="J55" s="13">
        <v>9264</v>
      </c>
      <c r="K55" s="42">
        <f t="shared" si="7"/>
        <v>2.299055957592543E-2</v>
      </c>
      <c r="L55" s="17" t="s">
        <v>31</v>
      </c>
      <c r="M55" s="13">
        <v>466794</v>
      </c>
      <c r="N55" s="13">
        <v>11801</v>
      </c>
      <c r="O55" s="42">
        <f t="shared" si="3"/>
        <v>2.5280959052601363E-2</v>
      </c>
      <c r="P55" s="13">
        <v>555839</v>
      </c>
      <c r="Q55" s="13">
        <v>22270</v>
      </c>
      <c r="R55" s="42">
        <f t="shared" si="8"/>
        <v>4.0065558552026759E-2</v>
      </c>
      <c r="S55" s="2"/>
    </row>
    <row r="56" spans="1:19" s="3" customFormat="1" x14ac:dyDescent="0.3">
      <c r="A56" s="9" t="s">
        <v>43</v>
      </c>
      <c r="B56" s="17" t="s">
        <v>31</v>
      </c>
      <c r="C56" s="14">
        <v>128323</v>
      </c>
      <c r="D56" s="14">
        <v>1275</v>
      </c>
      <c r="E56" s="42">
        <f t="shared" si="5"/>
        <v>9.9358649657504891E-3</v>
      </c>
      <c r="F56" s="14">
        <v>276971</v>
      </c>
      <c r="G56" s="14">
        <v>2178</v>
      </c>
      <c r="H56" s="42">
        <f t="shared" si="6"/>
        <v>7.8636391535575924E-3</v>
      </c>
      <c r="I56" s="13">
        <v>190547</v>
      </c>
      <c r="J56" s="13">
        <v>1741</v>
      </c>
      <c r="K56" s="42">
        <f t="shared" si="7"/>
        <v>9.1368533747579334E-3</v>
      </c>
      <c r="L56" s="17" t="s">
        <v>31</v>
      </c>
      <c r="M56" s="13">
        <v>342576</v>
      </c>
      <c r="N56" s="13">
        <v>2895</v>
      </c>
      <c r="O56" s="42">
        <f t="shared" si="3"/>
        <v>8.4506795572369345E-3</v>
      </c>
      <c r="P56" s="13">
        <v>176457</v>
      </c>
      <c r="Q56" s="13">
        <v>1786</v>
      </c>
      <c r="R56" s="42">
        <f t="shared" si="8"/>
        <v>1.0121446018010053E-2</v>
      </c>
      <c r="S56" s="2"/>
    </row>
    <row r="57" spans="1:19" s="3" customFormat="1" x14ac:dyDescent="0.3">
      <c r="A57" s="9" t="s">
        <v>44</v>
      </c>
      <c r="B57" s="17" t="s">
        <v>31</v>
      </c>
      <c r="C57" s="14">
        <v>29484</v>
      </c>
      <c r="D57" s="14">
        <v>1658</v>
      </c>
      <c r="E57" s="42">
        <f t="shared" si="5"/>
        <v>5.6233889567222903E-2</v>
      </c>
      <c r="F57" s="14">
        <v>20767</v>
      </c>
      <c r="G57" s="14">
        <v>1308</v>
      </c>
      <c r="H57" s="42">
        <f t="shared" si="6"/>
        <v>6.2984542784224967E-2</v>
      </c>
      <c r="I57" s="13">
        <v>13942</v>
      </c>
      <c r="J57" s="13">
        <v>936</v>
      </c>
      <c r="K57" s="42">
        <f t="shared" si="7"/>
        <v>6.7135274709510834E-2</v>
      </c>
      <c r="L57" s="17" t="s">
        <v>31</v>
      </c>
      <c r="M57" s="13">
        <v>44304</v>
      </c>
      <c r="N57" s="13">
        <v>1169</v>
      </c>
      <c r="O57" s="42">
        <f t="shared" si="3"/>
        <v>2.6385879378837126E-2</v>
      </c>
      <c r="P57" s="13">
        <v>29930</v>
      </c>
      <c r="Q57" s="13">
        <v>1677</v>
      </c>
      <c r="R57" s="42">
        <f t="shared" si="8"/>
        <v>5.6030738389575674E-2</v>
      </c>
      <c r="S57" s="2"/>
    </row>
    <row r="58" spans="1:19" s="3" customFormat="1" x14ac:dyDescent="0.3">
      <c r="A58" s="9" t="s">
        <v>45</v>
      </c>
      <c r="B58" s="17" t="s">
        <v>31</v>
      </c>
      <c r="C58" s="14">
        <v>97</v>
      </c>
      <c r="D58" s="14">
        <v>23</v>
      </c>
      <c r="E58" s="42">
        <f t="shared" si="5"/>
        <v>0.23711340206185566</v>
      </c>
      <c r="F58" s="14">
        <v>3874</v>
      </c>
      <c r="G58" s="14">
        <v>551</v>
      </c>
      <c r="H58" s="42">
        <f t="shared" si="6"/>
        <v>0.142230252968508</v>
      </c>
      <c r="I58" s="13">
        <v>281372</v>
      </c>
      <c r="J58" s="13">
        <v>36594</v>
      </c>
      <c r="K58" s="42">
        <f t="shared" si="7"/>
        <v>0.13005558477744764</v>
      </c>
      <c r="L58" s="17" t="s">
        <v>31</v>
      </c>
      <c r="M58" s="13">
        <v>983</v>
      </c>
      <c r="N58" s="13">
        <v>160</v>
      </c>
      <c r="O58" s="42">
        <f t="shared" si="3"/>
        <v>0.16276703967446593</v>
      </c>
      <c r="P58" s="13">
        <v>1768</v>
      </c>
      <c r="Q58" s="13">
        <v>122</v>
      </c>
      <c r="R58" s="42">
        <f t="shared" si="8"/>
        <v>6.9004524886877833E-2</v>
      </c>
      <c r="S58" s="2"/>
    </row>
    <row r="59" spans="1:19" s="3" customFormat="1" x14ac:dyDescent="0.3">
      <c r="A59" s="9" t="s">
        <v>46</v>
      </c>
      <c r="B59" s="17" t="s">
        <v>31</v>
      </c>
      <c r="C59" s="14">
        <v>187265</v>
      </c>
      <c r="D59" s="14">
        <v>3454</v>
      </c>
      <c r="E59" s="42">
        <f t="shared" si="5"/>
        <v>1.8444450377806853E-2</v>
      </c>
      <c r="F59" s="14">
        <v>346326</v>
      </c>
      <c r="G59" s="14">
        <v>6582</v>
      </c>
      <c r="H59" s="42">
        <f t="shared" si="6"/>
        <v>1.900521473986937E-2</v>
      </c>
      <c r="I59" s="13">
        <v>186582</v>
      </c>
      <c r="J59" s="13">
        <v>3284</v>
      </c>
      <c r="K59" s="42">
        <f t="shared" si="7"/>
        <v>1.7600840381172888E-2</v>
      </c>
      <c r="L59" s="17" t="s">
        <v>31</v>
      </c>
      <c r="M59" s="13">
        <v>243247</v>
      </c>
      <c r="N59" s="13">
        <v>3979</v>
      </c>
      <c r="O59" s="42">
        <f t="shared" si="3"/>
        <v>1.6357858473074693E-2</v>
      </c>
      <c r="P59" s="13">
        <v>225030</v>
      </c>
      <c r="Q59" s="13">
        <v>3929</v>
      </c>
      <c r="R59" s="42">
        <f t="shared" si="8"/>
        <v>1.7459894236324047E-2</v>
      </c>
      <c r="S59" s="2"/>
    </row>
    <row r="60" spans="1:19" s="3" customFormat="1" x14ac:dyDescent="0.3">
      <c r="A60" s="9" t="s">
        <v>47</v>
      </c>
      <c r="B60" s="17" t="s">
        <v>31</v>
      </c>
      <c r="C60" s="14">
        <v>63936</v>
      </c>
      <c r="D60" s="14">
        <v>2494</v>
      </c>
      <c r="E60" s="42">
        <f t="shared" si="5"/>
        <v>3.9007757757757756E-2</v>
      </c>
      <c r="F60" s="14">
        <v>6805</v>
      </c>
      <c r="G60" s="14">
        <v>559</v>
      </c>
      <c r="H60" s="42">
        <f t="shared" si="6"/>
        <v>8.2145481263776632E-2</v>
      </c>
      <c r="I60" s="13">
        <v>5616</v>
      </c>
      <c r="J60" s="13">
        <v>631</v>
      </c>
      <c r="K60" s="42">
        <f t="shared" si="7"/>
        <v>0.11235754985754985</v>
      </c>
      <c r="L60" s="17" t="s">
        <v>31</v>
      </c>
      <c r="M60" s="13">
        <v>4760</v>
      </c>
      <c r="N60" s="13">
        <v>646</v>
      </c>
      <c r="O60" s="42">
        <f t="shared" si="3"/>
        <v>0.1357142857142857</v>
      </c>
      <c r="P60" s="13">
        <v>11948</v>
      </c>
      <c r="Q60" s="13">
        <v>1170</v>
      </c>
      <c r="R60" s="42">
        <f t="shared" si="8"/>
        <v>9.7924338801473054E-2</v>
      </c>
      <c r="S60" s="2"/>
    </row>
    <row r="61" spans="1:19" s="3" customFormat="1" x14ac:dyDescent="0.3">
      <c r="A61" s="9" t="s">
        <v>48</v>
      </c>
      <c r="B61" s="17" t="s">
        <v>31</v>
      </c>
      <c r="C61" s="14">
        <v>112456</v>
      </c>
      <c r="D61" s="14">
        <v>1595</v>
      </c>
      <c r="E61" s="42">
        <f t="shared" si="5"/>
        <v>1.4183325033790994E-2</v>
      </c>
      <c r="F61" s="14">
        <v>107607</v>
      </c>
      <c r="G61" s="14">
        <v>1690</v>
      </c>
      <c r="H61" s="42">
        <f t="shared" si="6"/>
        <v>1.5705297982473259E-2</v>
      </c>
      <c r="I61" s="13">
        <v>52598</v>
      </c>
      <c r="J61" s="13">
        <v>1119</v>
      </c>
      <c r="K61" s="42">
        <f t="shared" si="7"/>
        <v>2.1274573177687363E-2</v>
      </c>
      <c r="L61" s="17" t="s">
        <v>31</v>
      </c>
      <c r="M61" s="13">
        <v>54864</v>
      </c>
      <c r="N61" s="13">
        <v>970</v>
      </c>
      <c r="O61" s="42">
        <f t="shared" si="3"/>
        <v>1.7680081656459609E-2</v>
      </c>
      <c r="P61" s="13">
        <v>94443</v>
      </c>
      <c r="Q61" s="13">
        <v>1392</v>
      </c>
      <c r="R61" s="42">
        <f t="shared" si="8"/>
        <v>1.4739048950160415E-2</v>
      </c>
      <c r="S61" s="2"/>
    </row>
    <row r="62" spans="1:19" s="3" customFormat="1" x14ac:dyDescent="0.3">
      <c r="A62" s="9" t="s">
        <v>49</v>
      </c>
      <c r="B62" s="17" t="s">
        <v>31</v>
      </c>
      <c r="C62" s="14">
        <v>491166</v>
      </c>
      <c r="D62" s="14">
        <v>2550</v>
      </c>
      <c r="E62" s="42">
        <f t="shared" si="5"/>
        <v>5.1917274404172931E-3</v>
      </c>
      <c r="F62" s="14">
        <v>533923</v>
      </c>
      <c r="G62" s="14">
        <v>2864</v>
      </c>
      <c r="H62" s="42">
        <f t="shared" si="6"/>
        <v>5.3640693508239948E-3</v>
      </c>
      <c r="I62" s="13">
        <v>424515</v>
      </c>
      <c r="J62" s="13">
        <v>2134</v>
      </c>
      <c r="K62" s="42">
        <f t="shared" si="7"/>
        <v>5.0269130654982744E-3</v>
      </c>
      <c r="L62" s="17" t="s">
        <v>31</v>
      </c>
      <c r="M62" s="13">
        <v>364852</v>
      </c>
      <c r="N62" s="13">
        <v>2222</v>
      </c>
      <c r="O62" s="42">
        <f t="shared" si="3"/>
        <v>6.090140659774374E-3</v>
      </c>
      <c r="P62" s="13">
        <v>386890</v>
      </c>
      <c r="Q62" s="13">
        <v>2613</v>
      </c>
      <c r="R62" s="42">
        <f t="shared" si="8"/>
        <v>6.7538576856470828E-3</v>
      </c>
      <c r="S62" s="2"/>
    </row>
    <row r="63" spans="1:19" s="3" customFormat="1" x14ac:dyDescent="0.3">
      <c r="A63" s="9" t="s">
        <v>86</v>
      </c>
      <c r="B63" s="17" t="s">
        <v>31</v>
      </c>
      <c r="C63" s="14">
        <v>639223</v>
      </c>
      <c r="D63" s="14">
        <v>13476</v>
      </c>
      <c r="E63" s="42">
        <f t="shared" si="5"/>
        <v>2.1081844677053235E-2</v>
      </c>
      <c r="F63" s="14">
        <v>547657</v>
      </c>
      <c r="G63" s="14">
        <v>10184</v>
      </c>
      <c r="H63" s="42">
        <f t="shared" si="6"/>
        <v>1.8595580810616866E-2</v>
      </c>
      <c r="I63" s="13">
        <v>451958</v>
      </c>
      <c r="J63" s="13">
        <v>8340</v>
      </c>
      <c r="K63" s="42">
        <f t="shared" si="7"/>
        <v>1.8453042096832007E-2</v>
      </c>
      <c r="L63" s="17" t="s">
        <v>31</v>
      </c>
      <c r="M63" s="13">
        <v>646055</v>
      </c>
      <c r="N63" s="13">
        <v>11253</v>
      </c>
      <c r="O63" s="42">
        <f t="shared" si="3"/>
        <v>1.7418021685460215E-2</v>
      </c>
      <c r="P63" s="13">
        <v>628750</v>
      </c>
      <c r="Q63" s="13">
        <v>12778</v>
      </c>
      <c r="R63" s="42">
        <f t="shared" si="8"/>
        <v>2.032286282306163E-2</v>
      </c>
      <c r="S63" s="2"/>
    </row>
    <row r="64" spans="1:19" s="3" customFormat="1" x14ac:dyDescent="0.3">
      <c r="A64" s="9" t="s">
        <v>87</v>
      </c>
      <c r="B64" s="17" t="s">
        <v>31</v>
      </c>
      <c r="C64" s="14">
        <v>304544</v>
      </c>
      <c r="D64" s="14">
        <v>2347</v>
      </c>
      <c r="E64" s="42">
        <f t="shared" si="5"/>
        <v>7.7066039718398658E-3</v>
      </c>
      <c r="F64" s="14">
        <v>177235</v>
      </c>
      <c r="G64" s="14">
        <v>1729</v>
      </c>
      <c r="H64" s="42">
        <f t="shared" si="6"/>
        <v>9.7554094845826167E-3</v>
      </c>
      <c r="I64" s="13">
        <v>239167</v>
      </c>
      <c r="J64" s="13">
        <v>2046</v>
      </c>
      <c r="K64" s="42">
        <f t="shared" si="7"/>
        <v>8.5546919098370595E-3</v>
      </c>
      <c r="L64" s="17" t="s">
        <v>31</v>
      </c>
      <c r="M64" s="13">
        <v>194413</v>
      </c>
      <c r="N64" s="13">
        <v>1917</v>
      </c>
      <c r="O64" s="42">
        <f t="shared" si="3"/>
        <v>9.8604517187636624E-3</v>
      </c>
      <c r="P64" s="13">
        <v>370079</v>
      </c>
      <c r="Q64" s="13">
        <v>3348</v>
      </c>
      <c r="R64" s="42">
        <f t="shared" si="8"/>
        <v>9.0467170523050484E-3</v>
      </c>
      <c r="S64" s="2"/>
    </row>
    <row r="65" spans="1:19" s="3" customFormat="1" x14ac:dyDescent="0.3">
      <c r="A65" s="9" t="s">
        <v>88</v>
      </c>
      <c r="B65" s="17" t="s">
        <v>31</v>
      </c>
      <c r="C65" s="14">
        <v>37102</v>
      </c>
      <c r="D65" s="14">
        <v>2146</v>
      </c>
      <c r="E65" s="42">
        <f t="shared" si="5"/>
        <v>5.7840547679370385E-2</v>
      </c>
      <c r="F65" s="14">
        <v>18005</v>
      </c>
      <c r="G65" s="14">
        <v>705</v>
      </c>
      <c r="H65" s="42">
        <f t="shared" si="6"/>
        <v>3.9155790058317132E-2</v>
      </c>
      <c r="I65" s="13">
        <v>3932</v>
      </c>
      <c r="J65" s="13">
        <v>137</v>
      </c>
      <c r="K65" s="42">
        <f t="shared" si="7"/>
        <v>3.4842319430315363E-2</v>
      </c>
      <c r="L65" s="17" t="s">
        <v>31</v>
      </c>
      <c r="M65" s="13">
        <v>5341</v>
      </c>
      <c r="N65" s="13">
        <v>214</v>
      </c>
      <c r="O65" s="42">
        <f t="shared" si="3"/>
        <v>4.0067403108032203E-2</v>
      </c>
      <c r="P65" s="13">
        <v>11206</v>
      </c>
      <c r="Q65" s="13">
        <v>471</v>
      </c>
      <c r="R65" s="42">
        <f t="shared" si="8"/>
        <v>4.2031054792075674E-2</v>
      </c>
      <c r="S65" s="2"/>
    </row>
    <row r="66" spans="1:19" s="3" customFormat="1" x14ac:dyDescent="0.3">
      <c r="A66" s="9" t="s">
        <v>33</v>
      </c>
      <c r="B66" s="17" t="s">
        <v>31</v>
      </c>
      <c r="C66" s="14">
        <v>100422</v>
      </c>
      <c r="D66" s="14">
        <v>19788</v>
      </c>
      <c r="E66" s="42">
        <f t="shared" si="5"/>
        <v>0.19704845551771524</v>
      </c>
      <c r="F66" s="14">
        <v>122252</v>
      </c>
      <c r="G66" s="14">
        <v>11584</v>
      </c>
      <c r="H66" s="42">
        <f t="shared" si="6"/>
        <v>9.4755096031148775E-2</v>
      </c>
      <c r="I66" s="13">
        <v>85520</v>
      </c>
      <c r="J66" s="13">
        <v>10153</v>
      </c>
      <c r="K66" s="42">
        <f t="shared" si="7"/>
        <v>0.11872076707202993</v>
      </c>
      <c r="L66" s="17" t="s">
        <v>31</v>
      </c>
      <c r="M66" s="13"/>
      <c r="N66" s="13">
        <v>4128</v>
      </c>
      <c r="O66" s="42" t="str">
        <f t="shared" si="3"/>
        <v/>
      </c>
      <c r="P66" s="13"/>
      <c r="Q66" s="13">
        <v>694</v>
      </c>
      <c r="R66" s="42" t="str">
        <f t="shared" si="8"/>
        <v/>
      </c>
      <c r="S66" s="2"/>
    </row>
    <row r="67" spans="1:19" s="3" customFormat="1" x14ac:dyDescent="0.3">
      <c r="A67" s="8" t="s">
        <v>5</v>
      </c>
      <c r="C67" s="14"/>
      <c r="D67" s="14">
        <v>1643624</v>
      </c>
      <c r="E67"/>
      <c r="F67" s="14"/>
      <c r="G67" s="14">
        <v>1606698</v>
      </c>
      <c r="H67"/>
      <c r="I67" s="13"/>
      <c r="J67" s="13">
        <v>1557524</v>
      </c>
      <c r="K67"/>
      <c r="M67" s="13"/>
      <c r="N67" s="13">
        <v>1633660</v>
      </c>
      <c r="O67"/>
      <c r="P67" s="13"/>
      <c r="Q67" s="13">
        <v>1722827</v>
      </c>
      <c r="R67"/>
      <c r="S67" s="2"/>
    </row>
    <row r="68" spans="1:19" s="3" customFormat="1" x14ac:dyDescent="0.3">
      <c r="A68" s="9"/>
      <c r="B68" s="16"/>
      <c r="C68"/>
      <c r="D68"/>
      <c r="E68"/>
      <c r="F68"/>
      <c r="G68"/>
      <c r="H68"/>
      <c r="I68" s="2"/>
      <c r="J68" s="2"/>
      <c r="K68"/>
      <c r="L68" s="16"/>
      <c r="M68" s="2"/>
      <c r="N68" s="2"/>
      <c r="O68"/>
      <c r="P68" s="2"/>
      <c r="Q68" s="2"/>
      <c r="R68"/>
      <c r="S68" s="2"/>
    </row>
    <row r="69" spans="1:19" x14ac:dyDescent="0.3">
      <c r="E69" s="2"/>
      <c r="H69" s="2"/>
      <c r="K69" s="2"/>
      <c r="O69" s="2"/>
      <c r="R69" s="2"/>
    </row>
    <row r="70" spans="1:19" x14ac:dyDescent="0.3">
      <c r="E70" s="2"/>
      <c r="H70" s="2"/>
      <c r="K70" s="2"/>
      <c r="O70" s="2"/>
      <c r="R70" s="2"/>
    </row>
    <row r="71" spans="1:19" x14ac:dyDescent="0.3">
      <c r="E71" s="1"/>
      <c r="H71" s="1"/>
      <c r="K71" s="1"/>
      <c r="O71" s="1"/>
      <c r="R71" s="1"/>
    </row>
    <row r="72" spans="1:19" x14ac:dyDescent="0.3">
      <c r="E72" s="1"/>
      <c r="H72" s="1"/>
      <c r="K72" s="1"/>
      <c r="O72" s="1"/>
      <c r="R72" s="1"/>
    </row>
    <row r="73" spans="1:19" x14ac:dyDescent="0.3">
      <c r="E73" s="1"/>
      <c r="H73" s="1"/>
      <c r="K73" s="1"/>
      <c r="O73" s="1"/>
      <c r="R73" s="1"/>
    </row>
    <row r="74" spans="1:19" x14ac:dyDescent="0.3">
      <c r="E74" s="1"/>
      <c r="H74" s="1"/>
      <c r="K74" s="1"/>
      <c r="O74" s="1"/>
      <c r="R74" s="1"/>
    </row>
    <row r="75" spans="1:19" x14ac:dyDescent="0.3">
      <c r="E75" s="1"/>
      <c r="H75" s="1"/>
      <c r="K75" s="1"/>
      <c r="O75" s="1"/>
      <c r="R75" s="1"/>
    </row>
    <row r="76" spans="1:19" x14ac:dyDescent="0.3">
      <c r="E76" s="1"/>
      <c r="H76" s="1"/>
      <c r="K76" s="1"/>
      <c r="O76" s="1"/>
      <c r="R76" s="1"/>
    </row>
    <row r="77" spans="1:19" x14ac:dyDescent="0.3">
      <c r="E77" s="1"/>
      <c r="H77" s="1"/>
      <c r="K77" s="1"/>
      <c r="O77" s="1"/>
      <c r="R77" s="1"/>
    </row>
    <row r="78" spans="1:19" x14ac:dyDescent="0.3">
      <c r="E78" s="1"/>
      <c r="H78" s="1"/>
      <c r="K78" s="1"/>
      <c r="O78" s="1"/>
      <c r="R78" s="1"/>
    </row>
    <row r="79" spans="1:19" x14ac:dyDescent="0.3">
      <c r="E79" s="1"/>
      <c r="H79" s="1"/>
      <c r="K79" s="1"/>
      <c r="O79" s="1"/>
      <c r="R79" s="1"/>
    </row>
    <row r="80" spans="1:19" x14ac:dyDescent="0.3">
      <c r="E80" s="1"/>
      <c r="H80" s="1"/>
      <c r="K80" s="1"/>
      <c r="O80" s="1"/>
      <c r="R80" s="1"/>
    </row>
    <row r="81" spans="5:18" x14ac:dyDescent="0.3">
      <c r="E81" s="1"/>
      <c r="H81" s="1"/>
      <c r="K81" s="1"/>
      <c r="O81" s="1"/>
      <c r="R81" s="1"/>
    </row>
    <row r="82" spans="5:18" x14ac:dyDescent="0.3">
      <c r="E82" s="1"/>
      <c r="H82" s="1"/>
      <c r="K82" s="1"/>
      <c r="O82" s="1"/>
      <c r="R82" s="1"/>
    </row>
    <row r="83" spans="5:18" x14ac:dyDescent="0.3">
      <c r="E83" s="1"/>
      <c r="H83" s="1"/>
      <c r="K83" s="1"/>
      <c r="O83" s="1"/>
      <c r="R83" s="1"/>
    </row>
    <row r="84" spans="5:18" x14ac:dyDescent="0.3">
      <c r="E84" s="1"/>
      <c r="H84" s="1"/>
      <c r="K84" s="1"/>
      <c r="O84" s="1"/>
      <c r="R84" s="1"/>
    </row>
    <row r="85" spans="5:18" x14ac:dyDescent="0.3">
      <c r="E85" s="1"/>
      <c r="H85" s="1"/>
      <c r="K85" s="1"/>
      <c r="O85" s="1"/>
      <c r="R85" s="1"/>
    </row>
    <row r="86" spans="5:18" x14ac:dyDescent="0.3">
      <c r="E86" s="1"/>
      <c r="H86" s="1"/>
      <c r="K86" s="1"/>
      <c r="O86" s="1"/>
      <c r="R86" s="1"/>
    </row>
    <row r="87" spans="5:18" x14ac:dyDescent="0.3">
      <c r="E87" s="1"/>
      <c r="H87" s="1"/>
      <c r="K87" s="1"/>
      <c r="O87" s="1"/>
      <c r="R87" s="1"/>
    </row>
    <row r="88" spans="5:18" x14ac:dyDescent="0.3">
      <c r="E88" s="1"/>
      <c r="H88" s="1"/>
      <c r="K88" s="1"/>
      <c r="O88" s="1"/>
      <c r="R88" s="1"/>
    </row>
    <row r="89" spans="5:18" x14ac:dyDescent="0.3">
      <c r="E89" s="1"/>
      <c r="H89" s="1"/>
      <c r="K89" s="1"/>
      <c r="O89" s="1"/>
      <c r="R89" s="1"/>
    </row>
    <row r="90" spans="5:18" x14ac:dyDescent="0.3">
      <c r="E90" s="1"/>
      <c r="H90" s="1"/>
      <c r="K90" s="1"/>
      <c r="O90" s="1"/>
      <c r="R90" s="1"/>
    </row>
    <row r="91" spans="5:18" x14ac:dyDescent="0.3">
      <c r="E91" s="1"/>
      <c r="H91" s="1"/>
      <c r="K91" s="1"/>
      <c r="O91" s="1"/>
      <c r="R91" s="1"/>
    </row>
    <row r="92" spans="5:18" x14ac:dyDescent="0.3">
      <c r="E92" s="1"/>
      <c r="H92" s="1"/>
      <c r="K92" s="1"/>
      <c r="O92" s="1"/>
      <c r="R92" s="1"/>
    </row>
    <row r="93" spans="5:18" x14ac:dyDescent="0.3">
      <c r="E93" s="1"/>
      <c r="H93" s="1"/>
      <c r="K93" s="1"/>
      <c r="O93" s="1"/>
      <c r="R93" s="1"/>
    </row>
    <row r="94" spans="5:18" x14ac:dyDescent="0.3">
      <c r="E94" s="1"/>
      <c r="H94" s="1"/>
      <c r="K94" s="1"/>
      <c r="O94" s="1"/>
      <c r="R94" s="1"/>
    </row>
    <row r="95" spans="5:18" x14ac:dyDescent="0.3">
      <c r="E95" s="1"/>
      <c r="H95" s="1"/>
      <c r="K95" s="1"/>
      <c r="O95" s="1"/>
      <c r="R95" s="1"/>
    </row>
    <row r="96" spans="5:18" x14ac:dyDescent="0.3">
      <c r="E96" s="1"/>
      <c r="H96" s="1"/>
      <c r="K96" s="1"/>
      <c r="O96" s="1"/>
      <c r="R96" s="1"/>
    </row>
    <row r="97" spans="5:18" x14ac:dyDescent="0.3">
      <c r="E97" s="1"/>
      <c r="H97" s="1"/>
      <c r="K97" s="1"/>
      <c r="O97" s="1"/>
      <c r="R97" s="1"/>
    </row>
    <row r="98" spans="5:18" x14ac:dyDescent="0.3">
      <c r="E98" s="1"/>
      <c r="H98" s="1"/>
      <c r="K98" s="1"/>
      <c r="O98" s="1"/>
      <c r="R98" s="1"/>
    </row>
    <row r="99" spans="5:18" x14ac:dyDescent="0.3">
      <c r="E99" s="1"/>
      <c r="H99" s="1"/>
      <c r="K99" s="1"/>
      <c r="O99" s="1"/>
      <c r="R99" s="1"/>
    </row>
    <row r="100" spans="5:18" x14ac:dyDescent="0.3">
      <c r="E100" s="1"/>
      <c r="H100" s="1"/>
      <c r="K100" s="1"/>
      <c r="O100" s="1"/>
      <c r="R100" s="1"/>
    </row>
    <row r="101" spans="5:18" x14ac:dyDescent="0.3">
      <c r="E101" s="1"/>
      <c r="H101" s="1"/>
      <c r="K101" s="1"/>
      <c r="O101" s="1"/>
      <c r="R101" s="1"/>
    </row>
    <row r="102" spans="5:18" x14ac:dyDescent="0.3">
      <c r="E102" s="1"/>
      <c r="H102" s="1"/>
      <c r="K102" s="1"/>
      <c r="O102" s="1"/>
      <c r="R102" s="1"/>
    </row>
    <row r="103" spans="5:18" x14ac:dyDescent="0.3">
      <c r="E103" s="1"/>
      <c r="H103" s="1"/>
      <c r="K103" s="1"/>
      <c r="O103" s="1"/>
      <c r="R103" s="1"/>
    </row>
    <row r="104" spans="5:18" x14ac:dyDescent="0.3">
      <c r="E104" s="1"/>
      <c r="H104" s="1"/>
      <c r="K104" s="1"/>
      <c r="O104" s="1"/>
      <c r="R104" s="1"/>
    </row>
    <row r="105" spans="5:18" x14ac:dyDescent="0.3">
      <c r="E105" s="1"/>
      <c r="H105" s="1"/>
      <c r="K105" s="1"/>
      <c r="O105" s="1"/>
      <c r="R105" s="1"/>
    </row>
    <row r="106" spans="5:18" x14ac:dyDescent="0.3">
      <c r="E106" s="1"/>
      <c r="H106" s="1"/>
      <c r="K106" s="1"/>
      <c r="O106" s="1"/>
      <c r="R106" s="1"/>
    </row>
    <row r="107" spans="5:18" x14ac:dyDescent="0.3">
      <c r="E107" s="1"/>
      <c r="H107" s="1"/>
      <c r="K107" s="1"/>
      <c r="O107" s="1"/>
      <c r="R107" s="1"/>
    </row>
    <row r="108" spans="5:18" x14ac:dyDescent="0.3">
      <c r="E108" s="1"/>
      <c r="H108" s="1"/>
      <c r="K108" s="1"/>
      <c r="O108" s="1"/>
      <c r="R108" s="1"/>
    </row>
    <row r="109" spans="5:18" x14ac:dyDescent="0.3">
      <c r="E109" s="1"/>
      <c r="H109" s="1"/>
      <c r="K109" s="1"/>
      <c r="O109" s="1"/>
      <c r="R109" s="1"/>
    </row>
    <row r="110" spans="5:18" x14ac:dyDescent="0.3">
      <c r="E110" s="1"/>
      <c r="H110" s="1"/>
      <c r="K110" s="1"/>
      <c r="O110" s="1"/>
      <c r="R110" s="1"/>
    </row>
    <row r="111" spans="5:18" x14ac:dyDescent="0.3">
      <c r="E111" s="1"/>
      <c r="H111" s="1"/>
      <c r="K111" s="1"/>
      <c r="O111" s="1"/>
      <c r="R111" s="1"/>
    </row>
    <row r="112" spans="5:18" x14ac:dyDescent="0.3">
      <c r="E112" s="1"/>
      <c r="H112" s="1"/>
      <c r="K112" s="1"/>
      <c r="O112" s="1"/>
      <c r="R112" s="1"/>
    </row>
    <row r="113" spans="5:18" x14ac:dyDescent="0.3">
      <c r="E113" s="1"/>
      <c r="H113" s="1"/>
      <c r="K113" s="1"/>
      <c r="O113" s="1"/>
      <c r="R113" s="1"/>
    </row>
    <row r="114" spans="5:18" x14ac:dyDescent="0.3">
      <c r="E114" s="1"/>
      <c r="H114" s="1"/>
      <c r="K114" s="1"/>
      <c r="O114" s="1"/>
      <c r="R114" s="1"/>
    </row>
    <row r="115" spans="5:18" x14ac:dyDescent="0.3">
      <c r="E115" s="1"/>
      <c r="H115" s="1"/>
      <c r="K115" s="1"/>
      <c r="O115" s="1"/>
      <c r="R115" s="1"/>
    </row>
    <row r="116" spans="5:18" x14ac:dyDescent="0.3">
      <c r="E116" s="1"/>
      <c r="H116" s="1"/>
      <c r="K116" s="1"/>
      <c r="O116" s="1"/>
      <c r="R116" s="1"/>
    </row>
    <row r="117" spans="5:18" x14ac:dyDescent="0.3">
      <c r="E117" s="1"/>
      <c r="H117" s="1"/>
      <c r="K117" s="1"/>
      <c r="O117" s="1"/>
      <c r="R117" s="1"/>
    </row>
    <row r="118" spans="5:18" x14ac:dyDescent="0.3">
      <c r="E118" s="1"/>
      <c r="H118" s="1"/>
      <c r="K118" s="1"/>
      <c r="O118" s="1"/>
      <c r="R118" s="1"/>
    </row>
    <row r="119" spans="5:18" x14ac:dyDescent="0.3">
      <c r="E119" s="1"/>
      <c r="H119" s="1"/>
      <c r="K119" s="1"/>
      <c r="O119" s="1"/>
      <c r="R119" s="1"/>
    </row>
    <row r="120" spans="5:18" x14ac:dyDescent="0.3">
      <c r="E120" s="1"/>
      <c r="H120" s="1"/>
      <c r="K120" s="1"/>
      <c r="O120" s="1"/>
      <c r="R120" s="1"/>
    </row>
    <row r="121" spans="5:18" x14ac:dyDescent="0.3">
      <c r="E121" s="1"/>
      <c r="H121" s="1"/>
      <c r="K121" s="1"/>
      <c r="O121" s="1"/>
      <c r="R121" s="1"/>
    </row>
    <row r="122" spans="5:18" x14ac:dyDescent="0.3">
      <c r="E122" s="1"/>
      <c r="H122" s="1"/>
      <c r="K122" s="1"/>
      <c r="O122" s="1"/>
      <c r="R122" s="1"/>
    </row>
    <row r="123" spans="5:18" x14ac:dyDescent="0.3">
      <c r="E123" s="1"/>
      <c r="H123" s="1"/>
      <c r="K123" s="1"/>
      <c r="O123" s="1"/>
      <c r="R123" s="1"/>
    </row>
    <row r="124" spans="5:18" x14ac:dyDescent="0.3">
      <c r="E124" s="1"/>
      <c r="H124" s="1"/>
      <c r="K124" s="1"/>
      <c r="O124" s="1"/>
      <c r="R124" s="1"/>
    </row>
    <row r="125" spans="5:18" x14ac:dyDescent="0.3">
      <c r="E125" s="1"/>
      <c r="H125" s="1"/>
      <c r="K125" s="1"/>
      <c r="O125" s="1"/>
      <c r="R125" s="1"/>
    </row>
    <row r="126" spans="5:18" x14ac:dyDescent="0.3">
      <c r="E126" s="1"/>
      <c r="H126" s="1"/>
      <c r="K126" s="1"/>
      <c r="O126" s="1"/>
      <c r="R126" s="1"/>
    </row>
    <row r="127" spans="5:18" x14ac:dyDescent="0.3">
      <c r="E127" s="1"/>
      <c r="H127" s="1"/>
      <c r="K127" s="1"/>
      <c r="O127" s="1"/>
      <c r="R127" s="1"/>
    </row>
    <row r="128" spans="5:18" x14ac:dyDescent="0.3">
      <c r="E128" s="1"/>
      <c r="H128" s="1"/>
      <c r="K128" s="1"/>
      <c r="O128" s="1"/>
      <c r="R128" s="1"/>
    </row>
    <row r="129" spans="5:18" x14ac:dyDescent="0.3">
      <c r="E129" s="1"/>
      <c r="H129" s="1"/>
      <c r="K129" s="1"/>
      <c r="O129" s="1"/>
      <c r="R129" s="1"/>
    </row>
    <row r="130" spans="5:18" x14ac:dyDescent="0.3">
      <c r="E130" s="1"/>
      <c r="H130" s="1"/>
      <c r="K130" s="1"/>
      <c r="O130" s="1"/>
      <c r="R130" s="1"/>
    </row>
    <row r="131" spans="5:18" x14ac:dyDescent="0.3">
      <c r="E131" s="1"/>
      <c r="H131" s="1"/>
      <c r="K131" s="1"/>
      <c r="O131" s="1"/>
      <c r="R131" s="1"/>
    </row>
    <row r="132" spans="5:18" x14ac:dyDescent="0.3">
      <c r="E132" s="1"/>
      <c r="H132" s="1"/>
      <c r="K132" s="1"/>
      <c r="O132" s="1"/>
      <c r="R132" s="1"/>
    </row>
    <row r="133" spans="5:18" x14ac:dyDescent="0.3">
      <c r="E133" s="1"/>
      <c r="H133" s="1"/>
      <c r="K133" s="1"/>
      <c r="O133" s="1"/>
      <c r="R133" s="1"/>
    </row>
    <row r="134" spans="5:18" x14ac:dyDescent="0.3">
      <c r="E134" s="1"/>
      <c r="H134" s="1"/>
      <c r="K134" s="1"/>
      <c r="O134" s="1"/>
      <c r="R134" s="1"/>
    </row>
    <row r="135" spans="5:18" x14ac:dyDescent="0.3">
      <c r="E135" s="1"/>
      <c r="H135" s="1"/>
      <c r="K135" s="1"/>
      <c r="O135" s="1"/>
      <c r="R135" s="1"/>
    </row>
    <row r="136" spans="5:18" x14ac:dyDescent="0.3">
      <c r="E136" s="1"/>
      <c r="H136" s="1"/>
      <c r="K136" s="1"/>
      <c r="O136" s="1"/>
      <c r="R136" s="1"/>
    </row>
    <row r="137" spans="5:18" x14ac:dyDescent="0.3">
      <c r="E137" s="1"/>
      <c r="H137" s="1"/>
      <c r="K137" s="1"/>
      <c r="O137" s="1"/>
      <c r="R137" s="1"/>
    </row>
    <row r="138" spans="5:18" x14ac:dyDescent="0.3">
      <c r="E138" s="1"/>
      <c r="H138" s="1"/>
      <c r="K138" s="1"/>
      <c r="O138" s="1"/>
      <c r="R138" s="1"/>
    </row>
    <row r="139" spans="5:18" x14ac:dyDescent="0.3">
      <c r="E139" s="1"/>
      <c r="H139" s="1"/>
      <c r="K139" s="1"/>
      <c r="O139" s="1"/>
      <c r="R139" s="1"/>
    </row>
    <row r="140" spans="5:18" x14ac:dyDescent="0.3">
      <c r="E140" s="1"/>
      <c r="H140" s="1"/>
      <c r="K140" s="1"/>
      <c r="O140" s="1"/>
      <c r="R140" s="1"/>
    </row>
    <row r="141" spans="5:18" x14ac:dyDescent="0.3">
      <c r="E141" s="1"/>
      <c r="H141" s="1"/>
      <c r="K141" s="1"/>
      <c r="O141" s="1"/>
      <c r="R141" s="1"/>
    </row>
    <row r="142" spans="5:18" x14ac:dyDescent="0.3">
      <c r="E142" s="1"/>
      <c r="H142" s="1"/>
      <c r="K142" s="1"/>
      <c r="O142" s="1"/>
      <c r="R142" s="1"/>
    </row>
    <row r="143" spans="5:18" x14ac:dyDescent="0.3">
      <c r="E143" s="1"/>
      <c r="H143" s="1"/>
      <c r="K143" s="1"/>
      <c r="O143" s="1"/>
      <c r="R143" s="1"/>
    </row>
    <row r="144" spans="5:18" x14ac:dyDescent="0.3">
      <c r="E144" s="1"/>
      <c r="H144" s="1"/>
      <c r="K144" s="1"/>
      <c r="O144" s="1"/>
      <c r="R144" s="1"/>
    </row>
    <row r="145" spans="5:18" x14ac:dyDescent="0.3">
      <c r="E145" s="1"/>
      <c r="H145" s="1"/>
      <c r="K145" s="1"/>
      <c r="O145" s="1"/>
      <c r="R145" s="1"/>
    </row>
    <row r="146" spans="5:18" x14ac:dyDescent="0.3">
      <c r="E146" s="1"/>
      <c r="H146" s="1"/>
      <c r="K146" s="1"/>
      <c r="O146" s="1"/>
      <c r="R146" s="1"/>
    </row>
  </sheetData>
  <mergeCells count="7">
    <mergeCell ref="B2:B3"/>
    <mergeCell ref="P2:R2"/>
    <mergeCell ref="M2:O2"/>
    <mergeCell ref="I2:K2"/>
    <mergeCell ref="F2:H2"/>
    <mergeCell ref="C2:E2"/>
    <mergeCell ref="L2:L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43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7" sqref="B27"/>
    </sheetView>
  </sheetViews>
  <sheetFormatPr defaultRowHeight="14.4" x14ac:dyDescent="0.3"/>
  <cols>
    <col min="1" max="1" width="42.33203125" style="4" customWidth="1"/>
    <col min="2" max="2" width="9.6640625" style="16" customWidth="1"/>
    <col min="3" max="3" width="14.77734375" bestFit="1" customWidth="1"/>
    <col min="4" max="5" width="14.88671875" customWidth="1"/>
    <col min="6" max="6" width="14.77734375" bestFit="1" customWidth="1"/>
    <col min="7" max="7" width="15.33203125" customWidth="1"/>
    <col min="8" max="8" width="14.88671875" customWidth="1"/>
    <col min="9" max="9" width="14.77734375" bestFit="1" customWidth="1"/>
    <col min="10" max="10" width="14.6640625" customWidth="1"/>
    <col min="11" max="11" width="14.88671875" customWidth="1"/>
    <col min="12" max="12" width="13" customWidth="1"/>
    <col min="13" max="13" width="17" customWidth="1"/>
    <col min="14" max="14" width="14.88671875" customWidth="1"/>
    <col min="15" max="15" width="13.33203125" customWidth="1"/>
    <col min="16" max="16" width="15.21875" bestFit="1" customWidth="1"/>
    <col min="17" max="17" width="14.88671875" customWidth="1"/>
  </cols>
  <sheetData>
    <row r="2" spans="1:17" s="5" customFormat="1" ht="15.6" customHeight="1" x14ac:dyDescent="0.3">
      <c r="A2" s="10"/>
      <c r="B2" s="82" t="s">
        <v>1</v>
      </c>
      <c r="C2" s="83" t="s">
        <v>71</v>
      </c>
      <c r="D2" s="83"/>
      <c r="E2" s="83"/>
      <c r="F2" s="83" t="s">
        <v>72</v>
      </c>
      <c r="G2" s="83"/>
      <c r="H2" s="83"/>
      <c r="I2" s="83" t="s">
        <v>28</v>
      </c>
      <c r="J2" s="83"/>
      <c r="K2" s="83"/>
      <c r="L2" s="83" t="s">
        <v>29</v>
      </c>
      <c r="M2" s="83"/>
      <c r="N2" s="83"/>
      <c r="O2" s="83" t="s">
        <v>30</v>
      </c>
      <c r="P2" s="83"/>
      <c r="Q2" s="83"/>
    </row>
    <row r="3" spans="1:17" s="5" customFormat="1" ht="15.6" x14ac:dyDescent="0.3">
      <c r="A3" s="11" t="s">
        <v>0</v>
      </c>
      <c r="B3" s="82"/>
      <c r="C3" s="6" t="s">
        <v>2</v>
      </c>
      <c r="D3" s="7" t="s">
        <v>8</v>
      </c>
      <c r="E3" s="7" t="s">
        <v>114</v>
      </c>
      <c r="F3" s="6" t="s">
        <v>2</v>
      </c>
      <c r="G3" s="7" t="s">
        <v>8</v>
      </c>
      <c r="H3" s="7" t="s">
        <v>114</v>
      </c>
      <c r="I3" s="6" t="s">
        <v>2</v>
      </c>
      <c r="J3" s="7" t="s">
        <v>8</v>
      </c>
      <c r="K3" s="7" t="s">
        <v>114</v>
      </c>
      <c r="L3" s="6" t="s">
        <v>2</v>
      </c>
      <c r="M3" s="7" t="s">
        <v>8</v>
      </c>
      <c r="N3" s="7" t="s">
        <v>114</v>
      </c>
      <c r="O3" s="6" t="s">
        <v>2</v>
      </c>
      <c r="P3" s="7" t="s">
        <v>8</v>
      </c>
      <c r="Q3" s="7" t="s">
        <v>114</v>
      </c>
    </row>
    <row r="4" spans="1:17" s="3" customFormat="1" x14ac:dyDescent="0.3">
      <c r="A4" s="9" t="s">
        <v>12</v>
      </c>
      <c r="B4" s="17" t="s">
        <v>31</v>
      </c>
      <c r="C4" s="13">
        <v>26343538</v>
      </c>
      <c r="D4" s="13">
        <v>46861</v>
      </c>
      <c r="E4" s="42">
        <f t="shared" ref="E4:E12" si="0">IFERROR(D4/C4,"")</f>
        <v>1.7788423103988539E-3</v>
      </c>
      <c r="F4" s="13">
        <v>29625401</v>
      </c>
      <c r="G4" s="13">
        <v>11339</v>
      </c>
      <c r="H4" s="42">
        <f t="shared" ref="H4:H12" si="1">IFERROR(G4/F4,"")</f>
        <v>3.8274587405584824E-4</v>
      </c>
      <c r="I4" s="13">
        <v>32373679</v>
      </c>
      <c r="J4" s="13">
        <v>11838</v>
      </c>
      <c r="K4" s="42">
        <f t="shared" ref="K4:K12" si="2">IFERROR(J4/I4,"")</f>
        <v>3.6566743001312886E-4</v>
      </c>
      <c r="L4" s="13">
        <v>35737684</v>
      </c>
      <c r="M4" s="13">
        <v>9404</v>
      </c>
      <c r="N4" s="42">
        <f t="shared" ref="N4:N12" si="3">IFERROR(M4/L4,"")</f>
        <v>2.6313960356244684E-4</v>
      </c>
      <c r="O4" s="13">
        <v>23530000</v>
      </c>
      <c r="P4" s="13">
        <v>10260</v>
      </c>
      <c r="Q4" s="42">
        <f t="shared" ref="Q4:Q12" si="4">IFERROR(P4/O4,"")</f>
        <v>4.3603909902252444E-4</v>
      </c>
    </row>
    <row r="5" spans="1:17" s="3" customFormat="1" x14ac:dyDescent="0.3">
      <c r="A5" s="9" t="s">
        <v>50</v>
      </c>
      <c r="B5" s="17" t="s">
        <v>31</v>
      </c>
      <c r="C5" s="13">
        <v>5941572</v>
      </c>
      <c r="D5" s="13">
        <v>4448</v>
      </c>
      <c r="E5" s="42">
        <f t="shared" si="0"/>
        <v>7.4862342827790361E-4</v>
      </c>
      <c r="F5" s="13">
        <v>4658472</v>
      </c>
      <c r="G5" s="13">
        <v>3367</v>
      </c>
      <c r="H5" s="42">
        <f t="shared" si="1"/>
        <v>7.2276918268479454E-4</v>
      </c>
      <c r="I5" s="13">
        <v>4144976</v>
      </c>
      <c r="J5" s="13">
        <v>3025</v>
      </c>
      <c r="K5" s="42">
        <f t="shared" si="2"/>
        <v>7.297991592713685E-4</v>
      </c>
      <c r="L5" s="13">
        <v>4603319</v>
      </c>
      <c r="M5" s="13">
        <v>2954</v>
      </c>
      <c r="N5" s="42">
        <f t="shared" si="3"/>
        <v>6.4171090467551786E-4</v>
      </c>
      <c r="O5" s="13">
        <v>2849918</v>
      </c>
      <c r="P5" s="13">
        <v>1820</v>
      </c>
      <c r="Q5" s="42">
        <f t="shared" si="4"/>
        <v>6.3861486541016272E-4</v>
      </c>
    </row>
    <row r="6" spans="1:17" s="3" customFormat="1" x14ac:dyDescent="0.3">
      <c r="A6" s="9" t="s">
        <v>69</v>
      </c>
      <c r="B6" s="17" t="s">
        <v>31</v>
      </c>
      <c r="C6" s="13">
        <v>55042628</v>
      </c>
      <c r="D6" s="13">
        <v>245962</v>
      </c>
      <c r="E6" s="42">
        <f t="shared" si="0"/>
        <v>4.4685729758397437E-3</v>
      </c>
      <c r="F6" s="13">
        <v>52045208</v>
      </c>
      <c r="G6" s="13">
        <v>236439</v>
      </c>
      <c r="H6" s="42">
        <f t="shared" si="1"/>
        <v>4.5429542716017195E-3</v>
      </c>
      <c r="I6" s="13">
        <v>80810957</v>
      </c>
      <c r="J6" s="13">
        <v>356982</v>
      </c>
      <c r="K6" s="42">
        <f t="shared" si="2"/>
        <v>4.4174950186519884E-3</v>
      </c>
      <c r="L6" s="13">
        <v>74805610</v>
      </c>
      <c r="M6" s="13">
        <v>289387</v>
      </c>
      <c r="N6" s="42">
        <f t="shared" si="3"/>
        <v>3.8685200214262005E-3</v>
      </c>
      <c r="O6" s="13">
        <v>95450605</v>
      </c>
      <c r="P6" s="13">
        <v>365190</v>
      </c>
      <c r="Q6" s="42">
        <f t="shared" si="4"/>
        <v>3.8259579391874991E-3</v>
      </c>
    </row>
    <row r="7" spans="1:17" s="3" customFormat="1" x14ac:dyDescent="0.3">
      <c r="A7" s="9" t="s">
        <v>70</v>
      </c>
      <c r="B7" s="17" t="s">
        <v>31</v>
      </c>
      <c r="C7" s="13">
        <v>47693217</v>
      </c>
      <c r="D7" s="13">
        <v>202822</v>
      </c>
      <c r="E7" s="42">
        <f t="shared" si="0"/>
        <v>4.2526382734886601E-3</v>
      </c>
      <c r="F7" s="13">
        <v>30339920</v>
      </c>
      <c r="G7" s="13">
        <v>134561</v>
      </c>
      <c r="H7" s="42">
        <f t="shared" si="1"/>
        <v>4.4351138697794855E-3</v>
      </c>
      <c r="I7" s="13">
        <v>27179490</v>
      </c>
      <c r="J7" s="13">
        <v>117920</v>
      </c>
      <c r="K7" s="42">
        <f t="shared" si="2"/>
        <v>4.3385655875073448E-3</v>
      </c>
      <c r="L7" s="13">
        <v>23610866</v>
      </c>
      <c r="M7" s="13">
        <v>87842</v>
      </c>
      <c r="N7" s="42">
        <f t="shared" si="3"/>
        <v>3.720405681011446E-3</v>
      </c>
      <c r="O7" s="13">
        <v>36744197</v>
      </c>
      <c r="P7" s="13">
        <v>137454</v>
      </c>
      <c r="Q7" s="42">
        <f t="shared" si="4"/>
        <v>3.7408355937129339E-3</v>
      </c>
    </row>
    <row r="8" spans="1:17" s="3" customFormat="1" ht="15" x14ac:dyDescent="0.3">
      <c r="A8" s="9" t="s">
        <v>51</v>
      </c>
      <c r="B8" s="17" t="s">
        <v>31</v>
      </c>
      <c r="C8" s="13">
        <v>5648</v>
      </c>
      <c r="D8" s="13" t="s">
        <v>80</v>
      </c>
      <c r="E8" s="42" t="str">
        <f t="shared" si="0"/>
        <v/>
      </c>
      <c r="F8" s="13">
        <v>6968</v>
      </c>
      <c r="G8" s="13">
        <v>34</v>
      </c>
      <c r="H8" s="42">
        <f t="shared" si="1"/>
        <v>4.8794489092996553E-3</v>
      </c>
      <c r="I8" s="13">
        <v>263653</v>
      </c>
      <c r="J8" s="13">
        <v>1369</v>
      </c>
      <c r="K8" s="42">
        <f t="shared" si="2"/>
        <v>5.1924309603911204E-3</v>
      </c>
      <c r="L8" s="13">
        <v>28408</v>
      </c>
      <c r="M8" s="13">
        <v>74</v>
      </c>
      <c r="N8" s="42">
        <f t="shared" si="3"/>
        <v>2.6049000281610814E-3</v>
      </c>
      <c r="O8" s="13">
        <v>3805</v>
      </c>
      <c r="P8" s="13">
        <v>11</v>
      </c>
      <c r="Q8" s="42">
        <f t="shared" si="4"/>
        <v>2.8909329829172143E-3</v>
      </c>
    </row>
    <row r="9" spans="1:17" s="3" customFormat="1" x14ac:dyDescent="0.3">
      <c r="A9" s="9" t="s">
        <v>52</v>
      </c>
      <c r="B9" s="17" t="s">
        <v>31</v>
      </c>
      <c r="C9" s="13">
        <v>1057940</v>
      </c>
      <c r="D9" s="13">
        <v>25371</v>
      </c>
      <c r="E9" s="42">
        <f t="shared" si="0"/>
        <v>2.3981511238822618E-2</v>
      </c>
      <c r="F9" s="13">
        <v>1456585</v>
      </c>
      <c r="G9" s="13">
        <v>37123</v>
      </c>
      <c r="H9" s="42">
        <f t="shared" si="1"/>
        <v>2.5486325892412731E-2</v>
      </c>
      <c r="I9" s="13">
        <v>1024510</v>
      </c>
      <c r="J9" s="13">
        <v>25504</v>
      </c>
      <c r="K9" s="42">
        <f t="shared" si="2"/>
        <v>2.4893851694956615E-2</v>
      </c>
      <c r="L9" s="13">
        <v>1287461</v>
      </c>
      <c r="M9" s="13">
        <v>34375</v>
      </c>
      <c r="N9" s="42">
        <f t="shared" si="3"/>
        <v>2.6699837898002347E-2</v>
      </c>
      <c r="O9" s="13">
        <v>2203344</v>
      </c>
      <c r="P9" s="13">
        <v>56236</v>
      </c>
      <c r="Q9" s="42">
        <f t="shared" si="4"/>
        <v>2.5523023186574588E-2</v>
      </c>
    </row>
    <row r="10" spans="1:17" s="3" customFormat="1" x14ac:dyDescent="0.3">
      <c r="A10" s="9" t="s">
        <v>53</v>
      </c>
      <c r="B10" s="17" t="s">
        <v>31</v>
      </c>
      <c r="C10" s="13">
        <v>20858</v>
      </c>
      <c r="D10" s="13">
        <v>188</v>
      </c>
      <c r="E10" s="42">
        <f t="shared" si="0"/>
        <v>9.0133282193882447E-3</v>
      </c>
      <c r="F10" s="13">
        <v>101205</v>
      </c>
      <c r="G10" s="13">
        <v>1491</v>
      </c>
      <c r="H10" s="42">
        <f t="shared" si="1"/>
        <v>1.4732473692011264E-2</v>
      </c>
      <c r="I10" s="13">
        <v>34404</v>
      </c>
      <c r="J10" s="13">
        <v>421</v>
      </c>
      <c r="K10" s="42">
        <f t="shared" si="2"/>
        <v>1.2236949191954423E-2</v>
      </c>
      <c r="L10" s="13">
        <v>30218</v>
      </c>
      <c r="M10" s="13">
        <v>415</v>
      </c>
      <c r="N10" s="42">
        <f t="shared" si="3"/>
        <v>1.3733536302865841E-2</v>
      </c>
      <c r="O10" s="13">
        <v>33956</v>
      </c>
      <c r="P10" s="13">
        <v>338</v>
      </c>
      <c r="Q10" s="42">
        <f t="shared" si="4"/>
        <v>9.954058192955589E-3</v>
      </c>
    </row>
    <row r="11" spans="1:17" s="3" customFormat="1" x14ac:dyDescent="0.3">
      <c r="A11" s="9" t="s">
        <v>54</v>
      </c>
      <c r="B11" s="17" t="s">
        <v>31</v>
      </c>
      <c r="C11" s="13">
        <v>2174731</v>
      </c>
      <c r="D11" s="13">
        <v>23917</v>
      </c>
      <c r="E11" s="42">
        <f t="shared" si="0"/>
        <v>1.0997682012166103E-2</v>
      </c>
      <c r="F11" s="13">
        <v>1589464</v>
      </c>
      <c r="G11" s="13">
        <v>18007</v>
      </c>
      <c r="H11" s="42">
        <f t="shared" si="1"/>
        <v>1.132897630899473E-2</v>
      </c>
      <c r="I11" s="13">
        <v>2260823</v>
      </c>
      <c r="J11" s="13">
        <v>24723</v>
      </c>
      <c r="K11" s="42">
        <f t="shared" si="2"/>
        <v>1.0935398304068917E-2</v>
      </c>
      <c r="L11" s="13">
        <v>2153417</v>
      </c>
      <c r="M11" s="13">
        <v>24238</v>
      </c>
      <c r="N11" s="42">
        <f t="shared" si="3"/>
        <v>1.12555998211215E-2</v>
      </c>
      <c r="O11" s="13">
        <v>1987545</v>
      </c>
      <c r="P11" s="13">
        <v>23544</v>
      </c>
      <c r="Q11" s="42">
        <f t="shared" si="4"/>
        <v>1.1845769529746496E-2</v>
      </c>
    </row>
    <row r="12" spans="1:17" s="3" customFormat="1" x14ac:dyDescent="0.3">
      <c r="A12" s="9" t="s">
        <v>215</v>
      </c>
      <c r="B12" s="17" t="s">
        <v>31</v>
      </c>
      <c r="C12" s="13">
        <v>18569960</v>
      </c>
      <c r="D12" s="13">
        <v>123464</v>
      </c>
      <c r="E12" s="42">
        <f t="shared" si="0"/>
        <v>6.6485872882871043E-3</v>
      </c>
      <c r="F12" s="13">
        <v>19585826</v>
      </c>
      <c r="G12" s="13">
        <v>127199</v>
      </c>
      <c r="H12" s="42">
        <f t="shared" si="1"/>
        <v>6.4944414394368663E-3</v>
      </c>
      <c r="I12" s="13">
        <v>18024227</v>
      </c>
      <c r="J12" s="13">
        <v>125384</v>
      </c>
      <c r="K12" s="42">
        <f t="shared" si="2"/>
        <v>6.956414829884244E-3</v>
      </c>
      <c r="L12" s="13">
        <v>18364279</v>
      </c>
      <c r="M12" s="13">
        <v>127148</v>
      </c>
      <c r="N12" s="42">
        <f t="shared" si="3"/>
        <v>6.9236586963201769E-3</v>
      </c>
      <c r="O12" s="13">
        <v>22778567</v>
      </c>
      <c r="P12" s="13">
        <v>159342</v>
      </c>
      <c r="Q12" s="42">
        <f t="shared" si="4"/>
        <v>6.9952600617940539E-3</v>
      </c>
    </row>
    <row r="13" spans="1:17" s="3" customFormat="1" x14ac:dyDescent="0.3">
      <c r="A13" s="9" t="s">
        <v>55</v>
      </c>
      <c r="B13" s="17" t="s">
        <v>31</v>
      </c>
      <c r="C13" s="13">
        <v>277680</v>
      </c>
      <c r="D13" s="13">
        <v>1074</v>
      </c>
      <c r="E13" s="42">
        <f>IFERROR(D13/C13,"")</f>
        <v>3.8677614520311147E-3</v>
      </c>
      <c r="F13" s="13">
        <v>161837</v>
      </c>
      <c r="G13" s="13">
        <v>950</v>
      </c>
      <c r="H13" s="42">
        <f>IFERROR(G13/F13,"")</f>
        <v>5.8701038699432145E-3</v>
      </c>
      <c r="I13" s="13">
        <v>1059735</v>
      </c>
      <c r="J13" s="13">
        <v>3352</v>
      </c>
      <c r="K13" s="42">
        <f>IFERROR(J13/I13,"")</f>
        <v>3.1630549146720644E-3</v>
      </c>
      <c r="L13" s="13">
        <v>522815</v>
      </c>
      <c r="M13" s="13">
        <v>1747</v>
      </c>
      <c r="N13" s="42">
        <f>IFERROR(M13/L13,"")</f>
        <v>3.3415261612616317E-3</v>
      </c>
      <c r="O13" s="13">
        <v>478978</v>
      </c>
      <c r="P13" s="13">
        <v>1627</v>
      </c>
      <c r="Q13" s="42">
        <f>IFERROR(P13/O13,"")</f>
        <v>3.3968157201374593E-3</v>
      </c>
    </row>
    <row r="14" spans="1:17" s="3" customFormat="1" ht="15" x14ac:dyDescent="0.3">
      <c r="A14" s="9" t="s">
        <v>56</v>
      </c>
      <c r="B14" s="17" t="s">
        <v>31</v>
      </c>
      <c r="C14" s="13">
        <v>737776</v>
      </c>
      <c r="D14" s="13">
        <v>3633</v>
      </c>
      <c r="E14" s="42">
        <f t="shared" ref="E14:E43" si="5">IFERROR(D14/C14,"")</f>
        <v>4.9242588536357922E-3</v>
      </c>
      <c r="F14" s="13">
        <v>360516</v>
      </c>
      <c r="G14" s="13">
        <v>1748</v>
      </c>
      <c r="H14" s="42">
        <f t="shared" ref="H14:H43" si="6">IFERROR(G14/F14,"")</f>
        <v>4.8486058871173542E-3</v>
      </c>
      <c r="I14" s="13">
        <v>646724</v>
      </c>
      <c r="J14" s="13">
        <v>6163</v>
      </c>
      <c r="K14" s="42">
        <f t="shared" ref="K14:K43" si="7">IFERROR(J14/I14,"")</f>
        <v>9.5295674816459567E-3</v>
      </c>
      <c r="L14" s="13">
        <v>1738087</v>
      </c>
      <c r="M14" s="18">
        <v>2904</v>
      </c>
      <c r="N14" s="42">
        <f t="shared" ref="N14:N43" si="8">IFERROR(M14/L14,"")</f>
        <v>1.6708024396937552E-3</v>
      </c>
      <c r="O14" s="13">
        <v>3792181</v>
      </c>
      <c r="P14" s="13">
        <v>5219</v>
      </c>
      <c r="Q14" s="42">
        <f t="shared" ref="Q14:Q43" si="9">IFERROR(P14/O14,"")</f>
        <v>1.3762528740057503E-3</v>
      </c>
    </row>
    <row r="15" spans="1:17" s="3" customFormat="1" x14ac:dyDescent="0.3">
      <c r="A15" s="9" t="s">
        <v>216</v>
      </c>
      <c r="B15" s="17" t="s">
        <v>31</v>
      </c>
      <c r="C15" s="13">
        <v>913745</v>
      </c>
      <c r="D15" s="13">
        <v>8721</v>
      </c>
      <c r="E15" s="42">
        <f t="shared" si="5"/>
        <v>9.5442382721656477E-3</v>
      </c>
      <c r="F15" s="13">
        <v>728780</v>
      </c>
      <c r="G15" s="13">
        <v>6860</v>
      </c>
      <c r="H15" s="42">
        <f t="shared" si="6"/>
        <v>9.4129915749608939E-3</v>
      </c>
      <c r="K15" s="42" t="str">
        <f t="shared" si="7"/>
        <v/>
      </c>
      <c r="L15" s="2">
        <v>795379</v>
      </c>
      <c r="M15" s="2">
        <v>8120</v>
      </c>
      <c r="N15" s="42">
        <f t="shared" si="8"/>
        <v>1.0208969560423395E-2</v>
      </c>
      <c r="O15" s="2">
        <v>2150700</v>
      </c>
      <c r="P15" s="2">
        <v>22074</v>
      </c>
      <c r="Q15" s="42">
        <f t="shared" si="9"/>
        <v>1.0263635095550287E-2</v>
      </c>
    </row>
    <row r="16" spans="1:17" s="3" customFormat="1" x14ac:dyDescent="0.3">
      <c r="A16" s="9" t="s">
        <v>115</v>
      </c>
      <c r="B16" s="17" t="s">
        <v>3</v>
      </c>
      <c r="C16" s="13">
        <v>9887787</v>
      </c>
      <c r="D16" s="13">
        <v>14594</v>
      </c>
      <c r="E16" s="42">
        <f t="shared" si="5"/>
        <v>1.4759622148009458E-3</v>
      </c>
      <c r="F16" s="13">
        <v>7851700</v>
      </c>
      <c r="G16" s="13">
        <v>10967</v>
      </c>
      <c r="H16" s="42">
        <f t="shared" si="6"/>
        <v>1.3967675789956315E-3</v>
      </c>
      <c r="I16" s="13">
        <v>11392537</v>
      </c>
      <c r="J16" s="13">
        <v>17792</v>
      </c>
      <c r="K16" s="42">
        <f t="shared" si="7"/>
        <v>1.5617241357214816E-3</v>
      </c>
      <c r="L16" s="13">
        <v>15654380</v>
      </c>
      <c r="M16" s="13">
        <v>23245</v>
      </c>
      <c r="N16" s="42">
        <f t="shared" si="8"/>
        <v>1.4848879355170885E-3</v>
      </c>
      <c r="O16" s="2">
        <v>14872800</v>
      </c>
      <c r="P16" s="13">
        <v>21829</v>
      </c>
      <c r="Q16" s="42">
        <f t="shared" si="9"/>
        <v>1.4677128718196977E-3</v>
      </c>
    </row>
    <row r="17" spans="1:17" s="3" customFormat="1" x14ac:dyDescent="0.3">
      <c r="A17" s="9" t="s">
        <v>64</v>
      </c>
      <c r="B17" s="17" t="s">
        <v>31</v>
      </c>
      <c r="C17" s="13">
        <v>8599130</v>
      </c>
      <c r="D17" s="13">
        <v>38116</v>
      </c>
      <c r="E17" s="42">
        <f t="shared" si="5"/>
        <v>4.4325414315169089E-3</v>
      </c>
      <c r="F17" s="13">
        <v>9106665</v>
      </c>
      <c r="G17" s="13">
        <v>36437</v>
      </c>
      <c r="H17" s="42">
        <f t="shared" si="6"/>
        <v>4.0011354321258111E-3</v>
      </c>
      <c r="I17" s="13">
        <v>8091739</v>
      </c>
      <c r="J17" s="13">
        <v>36510</v>
      </c>
      <c r="K17" s="42">
        <f t="shared" si="7"/>
        <v>4.5120090996508908E-3</v>
      </c>
      <c r="L17" s="13">
        <v>6407371</v>
      </c>
      <c r="M17" s="13">
        <v>30415</v>
      </c>
      <c r="N17" s="42">
        <f t="shared" si="8"/>
        <v>4.7468766831201131E-3</v>
      </c>
      <c r="O17" s="13">
        <v>9130132</v>
      </c>
      <c r="P17" s="13">
        <v>39043</v>
      </c>
      <c r="Q17" s="42">
        <f t="shared" si="9"/>
        <v>4.2762799048250344E-3</v>
      </c>
    </row>
    <row r="18" spans="1:17" s="3" customFormat="1" x14ac:dyDescent="0.3">
      <c r="A18" s="9" t="s">
        <v>95</v>
      </c>
      <c r="B18" s="17" t="s">
        <v>31</v>
      </c>
      <c r="C18" s="13">
        <v>245784</v>
      </c>
      <c r="D18" s="13">
        <v>25342</v>
      </c>
      <c r="E18" s="42">
        <f t="shared" si="5"/>
        <v>0.10310679295641702</v>
      </c>
      <c r="F18" s="13">
        <v>478702</v>
      </c>
      <c r="G18" s="13">
        <v>25547</v>
      </c>
      <c r="H18" s="42">
        <f t="shared" si="6"/>
        <v>5.3367230552619375E-2</v>
      </c>
      <c r="I18" s="13">
        <v>352626</v>
      </c>
      <c r="J18" s="13">
        <v>21325</v>
      </c>
      <c r="K18" s="42">
        <f t="shared" si="7"/>
        <v>6.0474837363098582E-2</v>
      </c>
      <c r="L18" s="13">
        <v>3685375</v>
      </c>
      <c r="M18" s="13">
        <v>25731</v>
      </c>
      <c r="N18" s="42">
        <f t="shared" si="8"/>
        <v>6.9819217854356751E-3</v>
      </c>
      <c r="O18" s="13">
        <v>339616</v>
      </c>
      <c r="P18" s="13">
        <v>18619</v>
      </c>
      <c r="Q18" s="42">
        <f t="shared" si="9"/>
        <v>5.4823683218694054E-2</v>
      </c>
    </row>
    <row r="19" spans="1:17" s="3" customFormat="1" x14ac:dyDescent="0.3">
      <c r="A19" s="9" t="s">
        <v>58</v>
      </c>
      <c r="B19" s="17" t="s">
        <v>31</v>
      </c>
      <c r="C19" s="13"/>
      <c r="D19" s="13"/>
      <c r="E19" s="42" t="str">
        <f t="shared" si="5"/>
        <v/>
      </c>
      <c r="F19" s="13">
        <v>42152</v>
      </c>
      <c r="G19" s="13">
        <v>509</v>
      </c>
      <c r="H19" s="42">
        <f t="shared" si="6"/>
        <v>1.2075346365534256E-2</v>
      </c>
      <c r="I19" s="13">
        <v>257101</v>
      </c>
      <c r="J19" s="13">
        <v>3216</v>
      </c>
      <c r="K19" s="42">
        <f t="shared" si="7"/>
        <v>1.250870280551223E-2</v>
      </c>
      <c r="L19" s="13">
        <v>31102</v>
      </c>
      <c r="M19" s="13">
        <v>174</v>
      </c>
      <c r="N19" s="42">
        <f t="shared" si="8"/>
        <v>5.5944955308340301E-3</v>
      </c>
      <c r="O19" s="13">
        <v>80780</v>
      </c>
      <c r="P19" s="13">
        <v>794</v>
      </c>
      <c r="Q19" s="42">
        <f t="shared" si="9"/>
        <v>9.8291656350581822E-3</v>
      </c>
    </row>
    <row r="20" spans="1:17" s="3" customFormat="1" x14ac:dyDescent="0.3">
      <c r="A20" s="9" t="s">
        <v>4</v>
      </c>
      <c r="B20" s="17" t="s">
        <v>31</v>
      </c>
      <c r="C20" s="13">
        <v>19461</v>
      </c>
      <c r="D20" s="13">
        <v>289</v>
      </c>
      <c r="E20" s="42">
        <f t="shared" si="5"/>
        <v>1.4850213247006834E-2</v>
      </c>
      <c r="F20" s="13">
        <v>33098</v>
      </c>
      <c r="G20" s="13">
        <v>596</v>
      </c>
      <c r="H20" s="42">
        <f t="shared" si="6"/>
        <v>1.8007130340201825E-2</v>
      </c>
      <c r="I20" s="13">
        <v>101153</v>
      </c>
      <c r="J20" s="13">
        <v>1396</v>
      </c>
      <c r="K20" s="42">
        <f t="shared" si="7"/>
        <v>1.380087590086305E-2</v>
      </c>
      <c r="L20" s="13">
        <v>57720</v>
      </c>
      <c r="M20" s="13">
        <v>873</v>
      </c>
      <c r="N20" s="42">
        <f t="shared" si="8"/>
        <v>1.5124740124740126E-2</v>
      </c>
      <c r="O20" s="13">
        <v>27956</v>
      </c>
      <c r="P20" s="13">
        <v>446</v>
      </c>
      <c r="Q20" s="42">
        <f t="shared" si="9"/>
        <v>1.5953641436543139E-2</v>
      </c>
    </row>
    <row r="21" spans="1:17" s="3" customFormat="1" x14ac:dyDescent="0.3">
      <c r="A21" s="9" t="s">
        <v>59</v>
      </c>
      <c r="B21" s="17" t="s">
        <v>31</v>
      </c>
      <c r="C21" s="13">
        <v>808015</v>
      </c>
      <c r="D21" s="13">
        <v>38982</v>
      </c>
      <c r="E21" s="42">
        <f t="shared" si="5"/>
        <v>4.8244153883281869E-2</v>
      </c>
      <c r="F21" s="13">
        <v>501548</v>
      </c>
      <c r="G21" s="13">
        <v>27626</v>
      </c>
      <c r="H21" s="42">
        <f t="shared" si="6"/>
        <v>5.5081467775766231E-2</v>
      </c>
      <c r="I21" s="13">
        <v>673530</v>
      </c>
      <c r="J21" s="13">
        <v>33975</v>
      </c>
      <c r="K21" s="42">
        <f t="shared" si="7"/>
        <v>5.0443187385862544E-2</v>
      </c>
      <c r="L21" s="13">
        <v>950365</v>
      </c>
      <c r="M21" s="13">
        <v>63662</v>
      </c>
      <c r="N21" s="42">
        <f t="shared" si="8"/>
        <v>6.698689450895183E-2</v>
      </c>
      <c r="O21" s="13">
        <v>330632</v>
      </c>
      <c r="P21" s="13">
        <v>43001</v>
      </c>
      <c r="Q21" s="42">
        <f t="shared" si="9"/>
        <v>0.13005698178034794</v>
      </c>
    </row>
    <row r="22" spans="1:17" s="3" customFormat="1" x14ac:dyDescent="0.3">
      <c r="A22" s="9" t="s">
        <v>22</v>
      </c>
      <c r="B22" s="17" t="s">
        <v>31</v>
      </c>
      <c r="C22" s="13">
        <v>10445</v>
      </c>
      <c r="D22" s="13">
        <v>742</v>
      </c>
      <c r="E22" s="42">
        <f t="shared" si="5"/>
        <v>7.1038774533269511E-2</v>
      </c>
      <c r="F22" s="13">
        <v>17030</v>
      </c>
      <c r="G22" s="13">
        <v>943</v>
      </c>
      <c r="H22" s="42">
        <f t="shared" si="6"/>
        <v>5.5372871403405757E-2</v>
      </c>
      <c r="I22" s="13">
        <v>16581</v>
      </c>
      <c r="J22" s="13">
        <v>981</v>
      </c>
      <c r="K22" s="42">
        <f t="shared" si="7"/>
        <v>5.9164103491948616E-2</v>
      </c>
      <c r="L22" s="13">
        <v>17342</v>
      </c>
      <c r="M22" s="13">
        <v>1175</v>
      </c>
      <c r="N22" s="42">
        <f t="shared" si="8"/>
        <v>6.7754584246338373E-2</v>
      </c>
      <c r="O22" s="13">
        <v>13033</v>
      </c>
      <c r="P22" s="13">
        <v>703</v>
      </c>
      <c r="Q22" s="42">
        <f t="shared" si="9"/>
        <v>5.3939998465433896E-2</v>
      </c>
    </row>
    <row r="23" spans="1:17" s="3" customFormat="1" x14ac:dyDescent="0.3">
      <c r="A23" s="9" t="s">
        <v>25</v>
      </c>
      <c r="B23" s="20" t="s">
        <v>31</v>
      </c>
      <c r="C23" s="21">
        <v>1261</v>
      </c>
      <c r="D23" s="21">
        <v>819</v>
      </c>
      <c r="E23" s="42">
        <f t="shared" si="5"/>
        <v>0.64948453608247425</v>
      </c>
      <c r="F23" s="21"/>
      <c r="G23" s="21"/>
      <c r="H23" s="42" t="str">
        <f t="shared" si="6"/>
        <v/>
      </c>
      <c r="I23" s="21">
        <v>520</v>
      </c>
      <c r="J23" s="21">
        <v>1717</v>
      </c>
      <c r="K23" s="42">
        <f t="shared" si="7"/>
        <v>3.3019230769230767</v>
      </c>
      <c r="L23" s="21">
        <v>143</v>
      </c>
      <c r="M23" s="21">
        <v>543</v>
      </c>
      <c r="N23" s="42">
        <f t="shared" si="8"/>
        <v>3.7972027972027971</v>
      </c>
      <c r="O23" s="21"/>
      <c r="P23" s="21"/>
      <c r="Q23" s="42" t="str">
        <f t="shared" si="9"/>
        <v/>
      </c>
    </row>
    <row r="24" spans="1:17" s="3" customFormat="1" x14ac:dyDescent="0.3">
      <c r="A24" s="9" t="s">
        <v>60</v>
      </c>
      <c r="B24" s="17" t="s">
        <v>31</v>
      </c>
      <c r="C24" s="13">
        <v>73976</v>
      </c>
      <c r="D24" s="13">
        <v>4933</v>
      </c>
      <c r="E24" s="42">
        <f t="shared" si="5"/>
        <v>6.66837893370823E-2</v>
      </c>
      <c r="F24" s="13">
        <v>69836</v>
      </c>
      <c r="G24" s="13">
        <v>5924</v>
      </c>
      <c r="H24" s="42">
        <f t="shared" si="6"/>
        <v>8.4827309697004416E-2</v>
      </c>
      <c r="I24" s="13">
        <v>54353</v>
      </c>
      <c r="J24" s="13">
        <v>5450</v>
      </c>
      <c r="K24" s="42">
        <f t="shared" si="7"/>
        <v>0.10027045425275513</v>
      </c>
      <c r="L24" s="13">
        <v>72592</v>
      </c>
      <c r="M24" s="13">
        <v>10608</v>
      </c>
      <c r="N24" s="42">
        <f t="shared" si="8"/>
        <v>0.14613180515759314</v>
      </c>
      <c r="O24" s="13">
        <v>60749</v>
      </c>
      <c r="P24" s="13">
        <v>6427</v>
      </c>
      <c r="Q24" s="42">
        <f t="shared" si="9"/>
        <v>0.10579598018074371</v>
      </c>
    </row>
    <row r="25" spans="1:17" s="3" customFormat="1" x14ac:dyDescent="0.3">
      <c r="A25" s="9" t="s">
        <v>234</v>
      </c>
      <c r="B25" s="17" t="s">
        <v>31</v>
      </c>
      <c r="C25" s="13">
        <v>34931</v>
      </c>
      <c r="D25" s="13">
        <v>68794</v>
      </c>
      <c r="E25" s="42">
        <f t="shared" si="5"/>
        <v>1.969425438722052</v>
      </c>
      <c r="F25" s="13"/>
      <c r="G25" s="13">
        <v>119711</v>
      </c>
      <c r="H25" s="42" t="str">
        <f t="shared" si="6"/>
        <v/>
      </c>
      <c r="I25" s="13">
        <v>126529</v>
      </c>
      <c r="J25" s="13">
        <v>249164</v>
      </c>
      <c r="K25" s="42">
        <f t="shared" si="7"/>
        <v>1.9692244465695612</v>
      </c>
      <c r="L25" s="13">
        <v>192578</v>
      </c>
      <c r="M25" s="13">
        <v>379249</v>
      </c>
      <c r="N25" s="42">
        <f t="shared" si="8"/>
        <v>1.9693267143702811</v>
      </c>
      <c r="O25" s="13">
        <v>164069</v>
      </c>
      <c r="P25" s="13">
        <v>323102</v>
      </c>
      <c r="Q25" s="42">
        <f t="shared" si="9"/>
        <v>1.9693055970353937</v>
      </c>
    </row>
    <row r="26" spans="1:17" s="3" customFormat="1" x14ac:dyDescent="0.3">
      <c r="A26" s="9" t="s">
        <v>61</v>
      </c>
      <c r="B26" s="17" t="s">
        <v>31</v>
      </c>
      <c r="E26" s="42" t="str">
        <f t="shared" si="5"/>
        <v/>
      </c>
      <c r="G26" s="3">
        <f>39+70</f>
        <v>109</v>
      </c>
      <c r="H26" s="42" t="str">
        <f t="shared" si="6"/>
        <v/>
      </c>
      <c r="I26" s="13"/>
      <c r="J26" s="13">
        <v>133384</v>
      </c>
      <c r="K26" s="42" t="str">
        <f t="shared" si="7"/>
        <v/>
      </c>
      <c r="L26" s="13"/>
      <c r="M26" s="13">
        <v>15061</v>
      </c>
      <c r="N26" s="42" t="str">
        <f t="shared" si="8"/>
        <v/>
      </c>
      <c r="O26" s="13"/>
      <c r="P26" s="13">
        <v>89</v>
      </c>
      <c r="Q26" s="42" t="str">
        <f t="shared" si="9"/>
        <v/>
      </c>
    </row>
    <row r="27" spans="1:17" s="3" customFormat="1" x14ac:dyDescent="0.3">
      <c r="A27" s="9" t="s">
        <v>62</v>
      </c>
      <c r="B27" s="17" t="s">
        <v>31</v>
      </c>
      <c r="C27" s="13">
        <v>10656903</v>
      </c>
      <c r="D27" s="13">
        <v>230978</v>
      </c>
      <c r="E27" s="42">
        <f t="shared" si="5"/>
        <v>2.1674026684863321E-2</v>
      </c>
      <c r="F27" s="13">
        <v>9450200</v>
      </c>
      <c r="G27" s="13">
        <v>188152</v>
      </c>
      <c r="H27" s="42">
        <f t="shared" si="6"/>
        <v>1.990984317792216E-2</v>
      </c>
      <c r="I27" s="13">
        <v>8357128</v>
      </c>
      <c r="J27" s="13">
        <v>169436</v>
      </c>
      <c r="K27" s="42">
        <f t="shared" si="7"/>
        <v>2.0274429205822862E-2</v>
      </c>
      <c r="L27" s="13">
        <v>16459072</v>
      </c>
      <c r="M27" s="13">
        <v>363909</v>
      </c>
      <c r="N27" s="42">
        <f t="shared" si="8"/>
        <v>2.2109934266038814E-2</v>
      </c>
      <c r="O27" s="13">
        <v>18749761</v>
      </c>
      <c r="P27" s="13">
        <v>374995</v>
      </c>
      <c r="Q27" s="42">
        <f t="shared" si="9"/>
        <v>1.9999988266517103E-2</v>
      </c>
    </row>
    <row r="28" spans="1:17" s="3" customFormat="1" x14ac:dyDescent="0.3">
      <c r="A28" s="9" t="s">
        <v>63</v>
      </c>
      <c r="B28" s="17" t="s">
        <v>31</v>
      </c>
      <c r="C28" s="13">
        <v>131443</v>
      </c>
      <c r="D28" s="13">
        <v>24797</v>
      </c>
      <c r="E28" s="42">
        <f t="shared" si="5"/>
        <v>0.18865211536559573</v>
      </c>
      <c r="F28" s="13">
        <v>371715</v>
      </c>
      <c r="G28" s="13">
        <v>46377</v>
      </c>
      <c r="H28" s="42">
        <f t="shared" si="6"/>
        <v>0.12476494088212743</v>
      </c>
      <c r="I28" s="13">
        <v>1234467</v>
      </c>
      <c r="J28" s="13">
        <v>206136</v>
      </c>
      <c r="K28" s="42">
        <f t="shared" si="7"/>
        <v>0.16698380758659406</v>
      </c>
      <c r="L28" s="13">
        <v>1722406</v>
      </c>
      <c r="M28" s="13">
        <v>251366</v>
      </c>
      <c r="N28" s="42">
        <f t="shared" si="8"/>
        <v>0.14593887852225318</v>
      </c>
      <c r="O28" s="13">
        <v>1870410</v>
      </c>
      <c r="P28" s="13">
        <v>251128</v>
      </c>
      <c r="Q28" s="42">
        <f t="shared" si="9"/>
        <v>0.13426361065220993</v>
      </c>
    </row>
    <row r="29" spans="1:17" s="3" customFormat="1" x14ac:dyDescent="0.3">
      <c r="A29" s="9" t="s">
        <v>92</v>
      </c>
      <c r="B29" s="17" t="s">
        <v>31</v>
      </c>
      <c r="C29" s="13">
        <v>435</v>
      </c>
      <c r="D29" s="13">
        <v>100</v>
      </c>
      <c r="E29" s="42">
        <f t="shared" si="5"/>
        <v>0.22988505747126436</v>
      </c>
      <c r="F29" s="13">
        <v>6116</v>
      </c>
      <c r="G29" s="13">
        <v>2320</v>
      </c>
      <c r="H29" s="42">
        <f t="shared" si="6"/>
        <v>0.37933289731850883</v>
      </c>
      <c r="I29" s="13">
        <v>10848</v>
      </c>
      <c r="J29" s="13">
        <v>2908</v>
      </c>
      <c r="K29" s="42">
        <f t="shared" si="7"/>
        <v>0.26806784660766964</v>
      </c>
      <c r="L29" s="13">
        <v>6126</v>
      </c>
      <c r="M29" s="13">
        <v>801</v>
      </c>
      <c r="N29" s="42">
        <f t="shared" si="8"/>
        <v>0.1307541625857003</v>
      </c>
      <c r="O29" s="13">
        <v>8617</v>
      </c>
      <c r="P29" s="13">
        <v>1881</v>
      </c>
      <c r="Q29" s="42">
        <f t="shared" si="9"/>
        <v>0.21828942787513056</v>
      </c>
    </row>
    <row r="30" spans="1:17" s="3" customFormat="1" ht="15" customHeight="1" x14ac:dyDescent="0.3">
      <c r="A30" s="9" t="s">
        <v>65</v>
      </c>
      <c r="B30" s="17" t="s">
        <v>31</v>
      </c>
      <c r="C30" s="13">
        <v>1767610</v>
      </c>
      <c r="D30" s="13">
        <v>8287</v>
      </c>
      <c r="E30" s="42">
        <f t="shared" si="5"/>
        <v>4.6882513676659446E-3</v>
      </c>
      <c r="F30" s="13">
        <v>544251</v>
      </c>
      <c r="G30" s="13">
        <v>4976</v>
      </c>
      <c r="H30" s="42">
        <f t="shared" si="6"/>
        <v>9.1428403438854507E-3</v>
      </c>
      <c r="I30" s="13">
        <v>952698</v>
      </c>
      <c r="J30" s="13">
        <v>5248</v>
      </c>
      <c r="K30" s="42">
        <f t="shared" si="7"/>
        <v>5.508566198312582E-3</v>
      </c>
      <c r="L30" s="13">
        <v>1265247</v>
      </c>
      <c r="M30" s="13">
        <v>7687</v>
      </c>
      <c r="N30" s="42">
        <f t="shared" si="8"/>
        <v>6.0754935597555262E-3</v>
      </c>
      <c r="O30" s="13">
        <v>1064498</v>
      </c>
      <c r="P30" s="13">
        <v>6884</v>
      </c>
      <c r="Q30" s="42">
        <f t="shared" si="9"/>
        <v>6.4668980120206896E-3</v>
      </c>
    </row>
    <row r="31" spans="1:17" s="3" customFormat="1" x14ac:dyDescent="0.3">
      <c r="A31" s="9" t="s">
        <v>236</v>
      </c>
      <c r="B31" s="17" t="s">
        <v>31</v>
      </c>
      <c r="C31" s="13">
        <v>2497339</v>
      </c>
      <c r="D31" s="13">
        <v>302384</v>
      </c>
      <c r="E31" s="42">
        <f t="shared" si="5"/>
        <v>0.12108248019191628</v>
      </c>
      <c r="F31" s="13">
        <v>2937558</v>
      </c>
      <c r="G31" s="13">
        <v>473289</v>
      </c>
      <c r="H31" s="42">
        <f t="shared" si="6"/>
        <v>0.16111647838102261</v>
      </c>
      <c r="I31" s="13">
        <v>1870813</v>
      </c>
      <c r="J31" s="13">
        <v>204626</v>
      </c>
      <c r="K31" s="42">
        <f t="shared" si="7"/>
        <v>0.10937811528998355</v>
      </c>
      <c r="L31" s="13">
        <v>2391187</v>
      </c>
      <c r="M31" s="13">
        <v>315438</v>
      </c>
      <c r="N31" s="42">
        <f t="shared" si="8"/>
        <v>0.13191690988617788</v>
      </c>
      <c r="O31" s="13">
        <v>2511214</v>
      </c>
      <c r="P31" s="13">
        <v>305741</v>
      </c>
      <c r="Q31" s="42">
        <f t="shared" si="9"/>
        <v>0.12175027695767864</v>
      </c>
    </row>
    <row r="32" spans="1:17" s="3" customFormat="1" x14ac:dyDescent="0.3">
      <c r="A32" s="9" t="s">
        <v>96</v>
      </c>
      <c r="B32" s="17" t="s">
        <v>31</v>
      </c>
      <c r="C32" s="13">
        <v>81425</v>
      </c>
      <c r="D32" s="13">
        <v>30122</v>
      </c>
      <c r="E32" s="42">
        <f t="shared" si="5"/>
        <v>0.36993552348787229</v>
      </c>
      <c r="F32" s="13">
        <v>24453</v>
      </c>
      <c r="G32" s="13">
        <v>11483</v>
      </c>
      <c r="H32" s="42">
        <f t="shared" si="6"/>
        <v>0.46959473275262748</v>
      </c>
      <c r="I32" s="13">
        <v>8736</v>
      </c>
      <c r="J32" s="13">
        <v>5825</v>
      </c>
      <c r="K32" s="42">
        <f t="shared" si="7"/>
        <v>0.66678113553113549</v>
      </c>
      <c r="L32" s="13">
        <v>3906</v>
      </c>
      <c r="M32" s="13">
        <v>1714</v>
      </c>
      <c r="N32" s="42">
        <f t="shared" si="8"/>
        <v>0.43881208397337429</v>
      </c>
      <c r="O32" s="13">
        <v>2233</v>
      </c>
      <c r="P32" s="13">
        <v>760</v>
      </c>
      <c r="Q32" s="42">
        <f t="shared" si="9"/>
        <v>0.34034930586654727</v>
      </c>
    </row>
    <row r="33" spans="1:18" s="3" customFormat="1" x14ac:dyDescent="0.3">
      <c r="A33" s="9" t="s">
        <v>89</v>
      </c>
      <c r="B33" s="17" t="s">
        <v>31</v>
      </c>
      <c r="C33" s="13">
        <v>23240</v>
      </c>
      <c r="D33" s="13">
        <v>7158</v>
      </c>
      <c r="E33" s="42">
        <f t="shared" si="5"/>
        <v>0.30800344234079174</v>
      </c>
      <c r="F33" s="13">
        <v>20078</v>
      </c>
      <c r="G33" s="13">
        <v>10382</v>
      </c>
      <c r="H33" s="42">
        <f t="shared" si="6"/>
        <v>0.51708337483813127</v>
      </c>
      <c r="I33" s="13">
        <v>14605</v>
      </c>
      <c r="J33" s="13">
        <v>7383</v>
      </c>
      <c r="K33" s="42">
        <f t="shared" si="7"/>
        <v>0.50551181102362208</v>
      </c>
      <c r="L33" s="13">
        <v>25753</v>
      </c>
      <c r="M33" s="13">
        <v>12932</v>
      </c>
      <c r="N33" s="42">
        <f t="shared" si="8"/>
        <v>0.5021550887275269</v>
      </c>
      <c r="O33" s="13">
        <v>30411</v>
      </c>
      <c r="P33" s="13">
        <v>15138</v>
      </c>
      <c r="Q33" s="42">
        <f t="shared" si="9"/>
        <v>0.49778040840485349</v>
      </c>
    </row>
    <row r="34" spans="1:18" s="3" customFormat="1" x14ac:dyDescent="0.3">
      <c r="A34" s="9" t="s">
        <v>66</v>
      </c>
      <c r="B34" s="17" t="s">
        <v>31</v>
      </c>
      <c r="C34" s="13">
        <v>11810</v>
      </c>
      <c r="D34" s="13">
        <v>4121</v>
      </c>
      <c r="E34" s="42">
        <f t="shared" si="5"/>
        <v>0.34894157493649447</v>
      </c>
      <c r="F34" s="13">
        <v>17777</v>
      </c>
      <c r="G34" s="13">
        <v>3429</v>
      </c>
      <c r="H34" s="42">
        <f t="shared" si="6"/>
        <v>0.19288968892389041</v>
      </c>
      <c r="I34" s="13">
        <v>6708</v>
      </c>
      <c r="J34" s="13">
        <v>8186</v>
      </c>
      <c r="K34" s="42">
        <f t="shared" si="7"/>
        <v>1.2203339296362552</v>
      </c>
      <c r="L34" s="13">
        <v>18628</v>
      </c>
      <c r="M34" s="13">
        <v>7687</v>
      </c>
      <c r="N34" s="42">
        <f t="shared" si="8"/>
        <v>0.41265836375348935</v>
      </c>
      <c r="O34" s="13">
        <v>41860</v>
      </c>
      <c r="P34" s="13">
        <v>9953</v>
      </c>
      <c r="Q34" s="42">
        <f t="shared" si="9"/>
        <v>0.23776875298614428</v>
      </c>
    </row>
    <row r="35" spans="1:18" s="3" customFormat="1" x14ac:dyDescent="0.3">
      <c r="A35" s="9" t="s">
        <v>6</v>
      </c>
      <c r="B35" s="17" t="s">
        <v>31</v>
      </c>
      <c r="C35" s="13">
        <v>3523</v>
      </c>
      <c r="D35" s="13">
        <v>3095</v>
      </c>
      <c r="E35" s="42">
        <f t="shared" si="5"/>
        <v>0.878512631280159</v>
      </c>
      <c r="F35" s="13">
        <v>1222</v>
      </c>
      <c r="G35" s="13">
        <v>1051</v>
      </c>
      <c r="H35" s="42">
        <f t="shared" si="6"/>
        <v>0.86006546644844517</v>
      </c>
      <c r="I35" s="13"/>
      <c r="J35" s="13"/>
      <c r="K35" s="42" t="str">
        <f t="shared" si="7"/>
        <v/>
      </c>
      <c r="L35" s="13"/>
      <c r="M35" s="13"/>
      <c r="N35" s="42" t="str">
        <f t="shared" si="8"/>
        <v/>
      </c>
      <c r="O35" s="13"/>
      <c r="P35" s="13"/>
      <c r="Q35" s="42" t="str">
        <f t="shared" si="9"/>
        <v/>
      </c>
    </row>
    <row r="36" spans="1:18" s="3" customFormat="1" x14ac:dyDescent="0.3">
      <c r="A36" s="9" t="s">
        <v>217</v>
      </c>
      <c r="B36" s="17" t="s">
        <v>31</v>
      </c>
      <c r="C36" s="13">
        <v>429858</v>
      </c>
      <c r="D36" s="13">
        <v>73214</v>
      </c>
      <c r="E36" s="42">
        <f t="shared" si="5"/>
        <v>0.17032136193812841</v>
      </c>
      <c r="F36" s="13">
        <v>430306</v>
      </c>
      <c r="G36" s="13">
        <v>103748</v>
      </c>
      <c r="H36" s="42">
        <f t="shared" si="6"/>
        <v>0.24110284309305471</v>
      </c>
      <c r="I36" s="13">
        <v>470906</v>
      </c>
      <c r="J36" s="13">
        <v>104856</v>
      </c>
      <c r="K36" s="42">
        <f t="shared" si="7"/>
        <v>0.22266864299881506</v>
      </c>
      <c r="L36" s="13">
        <v>410034</v>
      </c>
      <c r="M36" s="13">
        <v>61658</v>
      </c>
      <c r="N36" s="42">
        <f t="shared" si="8"/>
        <v>0.15037289590619315</v>
      </c>
      <c r="O36" s="13">
        <v>635271</v>
      </c>
      <c r="P36" s="13">
        <v>163581</v>
      </c>
      <c r="Q36" s="42">
        <f t="shared" si="9"/>
        <v>0.25749798117653727</v>
      </c>
    </row>
    <row r="37" spans="1:18" s="3" customFormat="1" x14ac:dyDescent="0.3">
      <c r="A37" s="9" t="s">
        <v>97</v>
      </c>
      <c r="B37" s="17" t="s">
        <v>31</v>
      </c>
      <c r="C37" s="13">
        <v>876782</v>
      </c>
      <c r="D37" s="13">
        <v>24444</v>
      </c>
      <c r="E37" s="42">
        <f t="shared" si="5"/>
        <v>2.7879221973078828E-2</v>
      </c>
      <c r="F37" s="13">
        <v>516100</v>
      </c>
      <c r="G37" s="13">
        <v>17023</v>
      </c>
      <c r="H37" s="42">
        <f t="shared" si="6"/>
        <v>3.2983917845378803E-2</v>
      </c>
      <c r="I37" s="13">
        <v>859644</v>
      </c>
      <c r="J37" s="13">
        <v>21761</v>
      </c>
      <c r="K37" s="42">
        <f t="shared" si="7"/>
        <v>2.5313967177110524E-2</v>
      </c>
      <c r="L37" s="13">
        <v>531576</v>
      </c>
      <c r="M37" s="13">
        <v>11856</v>
      </c>
      <c r="N37" s="42">
        <f t="shared" si="8"/>
        <v>2.2303489999548513E-2</v>
      </c>
      <c r="O37" s="13">
        <v>523632</v>
      </c>
      <c r="P37" s="13">
        <v>14190</v>
      </c>
      <c r="Q37" s="42">
        <f t="shared" si="9"/>
        <v>2.7099184159867999E-2</v>
      </c>
    </row>
    <row r="38" spans="1:18" s="3" customFormat="1" x14ac:dyDescent="0.3">
      <c r="A38" s="9" t="s">
        <v>98</v>
      </c>
      <c r="B38" s="17" t="s">
        <v>31</v>
      </c>
      <c r="C38" s="13">
        <v>13455</v>
      </c>
      <c r="D38" s="13">
        <v>2281</v>
      </c>
      <c r="E38" s="42">
        <f t="shared" si="5"/>
        <v>0.16952805648457822</v>
      </c>
      <c r="F38" s="13"/>
      <c r="G38" s="13"/>
      <c r="H38" s="42" t="str">
        <f t="shared" si="6"/>
        <v/>
      </c>
      <c r="I38" s="13">
        <v>73892</v>
      </c>
      <c r="J38" s="13">
        <v>9636</v>
      </c>
      <c r="K38" s="42">
        <f t="shared" si="7"/>
        <v>0.13040653927353435</v>
      </c>
      <c r="L38" s="13">
        <v>65781</v>
      </c>
      <c r="M38" s="13">
        <v>15944</v>
      </c>
      <c r="N38" s="42">
        <f t="shared" si="8"/>
        <v>0.24238001854638877</v>
      </c>
      <c r="O38" s="13">
        <v>48321</v>
      </c>
      <c r="P38" s="13">
        <v>13010</v>
      </c>
      <c r="Q38" s="42">
        <f t="shared" si="9"/>
        <v>0.26924111669874384</v>
      </c>
    </row>
    <row r="39" spans="1:18" s="3" customFormat="1" x14ac:dyDescent="0.3">
      <c r="A39" s="9" t="s">
        <v>40</v>
      </c>
      <c r="B39" s="17" t="s">
        <v>31</v>
      </c>
      <c r="C39" s="13">
        <v>406367</v>
      </c>
      <c r="D39" s="13">
        <v>17404</v>
      </c>
      <c r="E39" s="42">
        <f t="shared" si="5"/>
        <v>4.2828280839733543E-2</v>
      </c>
      <c r="F39" s="13">
        <v>453531</v>
      </c>
      <c r="G39" s="13">
        <v>28269</v>
      </c>
      <c r="H39" s="42">
        <f t="shared" si="6"/>
        <v>6.2330910125217458E-2</v>
      </c>
      <c r="I39" s="13">
        <v>574125</v>
      </c>
      <c r="J39" s="13">
        <v>39801</v>
      </c>
      <c r="K39" s="42">
        <f t="shared" si="7"/>
        <v>6.9324624428478115E-2</v>
      </c>
      <c r="L39" s="13">
        <v>762450</v>
      </c>
      <c r="M39" s="13">
        <v>47048</v>
      </c>
      <c r="N39" s="42">
        <f t="shared" si="8"/>
        <v>6.1706341399436031E-2</v>
      </c>
      <c r="O39" s="13">
        <v>794722</v>
      </c>
      <c r="P39" s="13">
        <v>47254</v>
      </c>
      <c r="Q39" s="42">
        <f t="shared" si="9"/>
        <v>5.9459785937724136E-2</v>
      </c>
    </row>
    <row r="40" spans="1:18" s="3" customFormat="1" x14ac:dyDescent="0.3">
      <c r="A40" s="9" t="s">
        <v>218</v>
      </c>
      <c r="B40" s="17" t="s">
        <v>31</v>
      </c>
      <c r="C40" s="13">
        <v>115810</v>
      </c>
      <c r="D40" s="13">
        <v>3874</v>
      </c>
      <c r="E40" s="42">
        <f t="shared" si="5"/>
        <v>3.3451342716518437E-2</v>
      </c>
      <c r="F40" s="13">
        <v>60567</v>
      </c>
      <c r="G40" s="13">
        <v>20180</v>
      </c>
      <c r="H40" s="42">
        <f t="shared" si="6"/>
        <v>0.33318473756335959</v>
      </c>
      <c r="I40" s="13"/>
      <c r="J40" s="13"/>
      <c r="K40" s="42" t="str">
        <f t="shared" si="7"/>
        <v/>
      </c>
      <c r="L40" s="13"/>
      <c r="M40" s="13"/>
      <c r="N40" s="42" t="str">
        <f t="shared" si="8"/>
        <v/>
      </c>
      <c r="O40" s="13"/>
      <c r="P40" s="13"/>
      <c r="Q40" s="42" t="str">
        <f t="shared" si="9"/>
        <v/>
      </c>
    </row>
    <row r="41" spans="1:18" s="3" customFormat="1" x14ac:dyDescent="0.3">
      <c r="A41" s="9" t="s">
        <v>67</v>
      </c>
      <c r="B41" s="17" t="s">
        <v>31</v>
      </c>
      <c r="C41" s="21">
        <v>263308</v>
      </c>
      <c r="D41" s="21">
        <v>4232</v>
      </c>
      <c r="E41" s="42">
        <f t="shared" si="5"/>
        <v>1.6072432284624849E-2</v>
      </c>
      <c r="F41" s="21">
        <v>199706</v>
      </c>
      <c r="G41" s="21">
        <v>2862</v>
      </c>
      <c r="H41" s="42">
        <f t="shared" si="6"/>
        <v>1.4331066668001963E-2</v>
      </c>
      <c r="I41" s="13">
        <v>289952</v>
      </c>
      <c r="J41" s="13">
        <v>7136</v>
      </c>
      <c r="K41" s="42">
        <f t="shared" si="7"/>
        <v>2.4610970091601368E-2</v>
      </c>
      <c r="L41" s="13">
        <v>409051</v>
      </c>
      <c r="M41" s="13">
        <v>8324</v>
      </c>
      <c r="N41" s="42">
        <f t="shared" si="8"/>
        <v>2.0349540766310313E-2</v>
      </c>
      <c r="O41" s="13">
        <v>447343</v>
      </c>
      <c r="P41" s="13">
        <v>7572</v>
      </c>
      <c r="Q41" s="42">
        <f t="shared" si="9"/>
        <v>1.6926608888481545E-2</v>
      </c>
    </row>
    <row r="42" spans="1:18" s="3" customFormat="1" x14ac:dyDescent="0.3">
      <c r="A42" s="9" t="s">
        <v>47</v>
      </c>
      <c r="B42" s="17" t="s">
        <v>31</v>
      </c>
      <c r="C42" s="13">
        <v>147238</v>
      </c>
      <c r="D42" s="13">
        <v>3078</v>
      </c>
      <c r="E42" s="42">
        <f t="shared" si="5"/>
        <v>2.0904929433977641E-2</v>
      </c>
      <c r="F42" s="13">
        <v>148934</v>
      </c>
      <c r="G42" s="13">
        <v>1833</v>
      </c>
      <c r="H42" s="42">
        <f t="shared" si="6"/>
        <v>1.2307465051633609E-2</v>
      </c>
      <c r="I42" s="13">
        <v>385745</v>
      </c>
      <c r="J42" s="13">
        <v>9518</v>
      </c>
      <c r="K42" s="42">
        <f t="shared" si="7"/>
        <v>2.4674331488418515E-2</v>
      </c>
      <c r="L42" s="13">
        <v>1904946</v>
      </c>
      <c r="M42" s="13">
        <v>25501</v>
      </c>
      <c r="N42" s="42">
        <f t="shared" si="8"/>
        <v>1.3386731172432184E-2</v>
      </c>
      <c r="O42" s="13">
        <v>392294</v>
      </c>
      <c r="P42" s="13">
        <v>12105</v>
      </c>
      <c r="Q42" s="42">
        <f t="shared" si="9"/>
        <v>3.0856959321325334E-2</v>
      </c>
    </row>
    <row r="43" spans="1:18" s="3" customFormat="1" x14ac:dyDescent="0.3">
      <c r="A43" s="9" t="s">
        <v>68</v>
      </c>
      <c r="B43" s="17" t="s">
        <v>31</v>
      </c>
      <c r="C43" s="13">
        <v>676182</v>
      </c>
      <c r="D43" s="13">
        <v>18082</v>
      </c>
      <c r="E43" s="42">
        <f t="shared" si="5"/>
        <v>2.6741321123602817E-2</v>
      </c>
      <c r="F43" s="13">
        <v>651059</v>
      </c>
      <c r="G43" s="13">
        <v>20608</v>
      </c>
      <c r="H43" s="42">
        <f t="shared" si="6"/>
        <v>3.1653045269322749E-2</v>
      </c>
      <c r="I43" s="13">
        <v>703248</v>
      </c>
      <c r="J43" s="13">
        <v>22080</v>
      </c>
      <c r="K43" s="42">
        <f t="shared" si="7"/>
        <v>3.1397174254317109E-2</v>
      </c>
      <c r="L43" s="13">
        <v>818967</v>
      </c>
      <c r="M43" s="13">
        <v>24457</v>
      </c>
      <c r="N43" s="42">
        <f t="shared" si="8"/>
        <v>2.9863230142362269E-2</v>
      </c>
      <c r="O43" s="13">
        <v>744206</v>
      </c>
      <c r="P43" s="13">
        <v>21694</v>
      </c>
      <c r="Q43" s="42">
        <f t="shared" si="9"/>
        <v>2.9150530901390206E-2</v>
      </c>
    </row>
    <row r="44" spans="1:18" s="3" customFormat="1" x14ac:dyDescent="0.3">
      <c r="A44" s="8" t="s">
        <v>5</v>
      </c>
      <c r="D44" s="21">
        <v>1647840</v>
      </c>
      <c r="E44" s="21"/>
      <c r="G44" s="21">
        <v>1749839</v>
      </c>
      <c r="H44" s="21"/>
      <c r="I44" s="13"/>
      <c r="J44" s="13">
        <v>2012753</v>
      </c>
      <c r="K44" s="21"/>
      <c r="L44" s="13"/>
      <c r="M44" s="13">
        <v>2302238</v>
      </c>
      <c r="N44" s="21"/>
      <c r="O44" s="13"/>
      <c r="P44" s="13">
        <v>2490226</v>
      </c>
      <c r="Q44" s="21"/>
    </row>
    <row r="45" spans="1:18" s="3" customFormat="1" x14ac:dyDescent="0.3">
      <c r="A45" s="9"/>
      <c r="B45" s="16"/>
    </row>
    <row r="46" spans="1:18" s="3" customFormat="1" x14ac:dyDescent="0.3">
      <c r="A46" s="9"/>
      <c r="B46" s="16"/>
      <c r="C46" s="1"/>
      <c r="D46" s="1"/>
      <c r="E46" s="1"/>
      <c r="F46" s="1"/>
      <c r="G46" s="1"/>
      <c r="H46" s="1"/>
      <c r="I46" s="2"/>
      <c r="J46" s="2"/>
      <c r="K46" s="1"/>
      <c r="L46" s="2"/>
      <c r="M46" s="2"/>
      <c r="N46" s="1"/>
      <c r="O46" s="2"/>
      <c r="P46" s="2"/>
      <c r="Q46" s="1"/>
      <c r="R46" s="2"/>
    </row>
    <row r="47" spans="1:18" s="3" customFormat="1" x14ac:dyDescent="0.3">
      <c r="A47" s="9"/>
      <c r="B47" s="16"/>
      <c r="C47" s="1"/>
      <c r="D47" s="1"/>
      <c r="E47" s="1"/>
      <c r="F47" s="1"/>
      <c r="G47" s="1"/>
      <c r="H47" s="1"/>
      <c r="I47" s="2"/>
      <c r="J47" s="2"/>
      <c r="K47" s="1"/>
      <c r="L47" s="2"/>
      <c r="M47" s="2"/>
      <c r="N47" s="1"/>
      <c r="O47" s="2"/>
      <c r="P47" s="2"/>
      <c r="Q47" s="1"/>
      <c r="R47" s="2"/>
    </row>
    <row r="48" spans="1:18" s="3" customFormat="1" x14ac:dyDescent="0.3">
      <c r="A48" s="9"/>
      <c r="B48" s="16"/>
      <c r="C48" s="1"/>
      <c r="D48" s="1"/>
      <c r="E48" s="1"/>
      <c r="F48" s="1"/>
      <c r="G48" s="1"/>
      <c r="H48" s="1"/>
      <c r="I48" s="2"/>
      <c r="J48" s="2"/>
      <c r="K48" s="1"/>
      <c r="L48" s="2"/>
      <c r="M48" s="2"/>
      <c r="N48" s="1"/>
      <c r="O48" s="2"/>
      <c r="P48" s="2"/>
      <c r="Q48" s="1"/>
      <c r="R48" s="2"/>
    </row>
    <row r="49" spans="1:18" s="3" customFormat="1" x14ac:dyDescent="0.3">
      <c r="A49" s="9"/>
      <c r="B49" s="16"/>
      <c r="C49" s="1"/>
      <c r="D49" s="1"/>
      <c r="E49" s="1"/>
      <c r="F49" s="1"/>
      <c r="G49" s="1"/>
      <c r="H49" s="1"/>
      <c r="I49" s="2"/>
      <c r="J49" s="2"/>
      <c r="K49" s="1"/>
      <c r="L49" s="2"/>
      <c r="M49" s="2"/>
      <c r="N49" s="1"/>
      <c r="O49" s="2"/>
      <c r="P49" s="2"/>
      <c r="Q49" s="1"/>
      <c r="R49" s="2"/>
    </row>
    <row r="50" spans="1:18" s="3" customFormat="1" x14ac:dyDescent="0.3">
      <c r="A50" s="9"/>
      <c r="B50" s="16"/>
      <c r="C50" s="1"/>
      <c r="D50" s="1"/>
      <c r="E50" s="1"/>
      <c r="F50" s="1"/>
      <c r="G50" s="1"/>
      <c r="H50" s="1"/>
      <c r="I50" s="2"/>
      <c r="J50" s="2"/>
      <c r="K50" s="1"/>
      <c r="L50" s="2"/>
      <c r="M50" s="2"/>
      <c r="N50" s="1"/>
      <c r="O50" s="2"/>
      <c r="P50" s="2"/>
      <c r="Q50" s="1"/>
      <c r="R50" s="2"/>
    </row>
    <row r="51" spans="1:18" s="3" customFormat="1" x14ac:dyDescent="0.3">
      <c r="A51" s="9"/>
      <c r="B51" s="16"/>
      <c r="C51" s="1"/>
      <c r="D51" s="1"/>
      <c r="E51" s="1"/>
      <c r="F51" s="1"/>
      <c r="G51" s="1"/>
      <c r="H51" s="1"/>
      <c r="I51" s="2"/>
      <c r="J51" s="2"/>
      <c r="K51" s="1"/>
      <c r="L51" s="2"/>
      <c r="M51" s="2"/>
      <c r="N51" s="1"/>
      <c r="O51" s="2"/>
      <c r="P51" s="2"/>
      <c r="Q51" s="1"/>
      <c r="R51" s="2"/>
    </row>
    <row r="52" spans="1:18" s="3" customFormat="1" x14ac:dyDescent="0.3">
      <c r="A52" s="9"/>
      <c r="B52" s="1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"/>
    </row>
    <row r="53" spans="1:18" s="3" customFormat="1" x14ac:dyDescent="0.3">
      <c r="A53" s="9"/>
      <c r="B53" s="1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"/>
    </row>
    <row r="54" spans="1:18" s="3" customFormat="1" x14ac:dyDescent="0.3">
      <c r="A54" s="9"/>
      <c r="B54" s="1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</row>
    <row r="55" spans="1:18" s="3" customFormat="1" x14ac:dyDescent="0.3">
      <c r="A55" s="9"/>
      <c r="B55" s="1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"/>
    </row>
    <row r="56" spans="1:18" s="3" customFormat="1" x14ac:dyDescent="0.3">
      <c r="A56" s="9"/>
      <c r="B56" s="1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"/>
    </row>
    <row r="57" spans="1:18" s="3" customFormat="1" x14ac:dyDescent="0.3">
      <c r="A57" s="9"/>
      <c r="B57" s="1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</row>
    <row r="58" spans="1:18" s="3" customFormat="1" x14ac:dyDescent="0.3">
      <c r="A58" s="9"/>
      <c r="B58" s="16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"/>
    </row>
    <row r="59" spans="1:18" s="3" customFormat="1" x14ac:dyDescent="0.3">
      <c r="A59" s="9"/>
      <c r="B59" s="16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"/>
    </row>
    <row r="60" spans="1:18" s="3" customFormat="1" x14ac:dyDescent="0.3">
      <c r="A60" s="9"/>
      <c r="B60" s="16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</row>
    <row r="61" spans="1:18" s="3" customFormat="1" x14ac:dyDescent="0.3">
      <c r="A61" s="9"/>
      <c r="B61" s="16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"/>
    </row>
    <row r="62" spans="1:18" s="3" customFormat="1" x14ac:dyDescent="0.3">
      <c r="A62" s="9"/>
      <c r="B62" s="16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"/>
    </row>
    <row r="63" spans="1:18" s="3" customFormat="1" x14ac:dyDescent="0.3">
      <c r="A63" s="9"/>
      <c r="B63" s="16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</row>
    <row r="64" spans="1:18" s="3" customFormat="1" x14ac:dyDescent="0.3">
      <c r="A64" s="9"/>
      <c r="B64" s="1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2"/>
    </row>
    <row r="65" spans="1:18" s="3" customFormat="1" x14ac:dyDescent="0.3">
      <c r="A65" s="9"/>
      <c r="B65" s="16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2"/>
    </row>
    <row r="66" spans="1:18" s="3" customFormat="1" x14ac:dyDescent="0.3">
      <c r="A66" s="9"/>
      <c r="B66" s="16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</row>
    <row r="67" spans="1:18" s="3" customFormat="1" x14ac:dyDescent="0.3">
      <c r="A67" s="9"/>
      <c r="B67" s="16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"/>
    </row>
    <row r="68" spans="1:18" x14ac:dyDescent="0.3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3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3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3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3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3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3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3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3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3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3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3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3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3:18" x14ac:dyDescent="0.3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3:18" x14ac:dyDescent="0.3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3:18" x14ac:dyDescent="0.3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3:18" x14ac:dyDescent="0.3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3:18" x14ac:dyDescent="0.3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3:18" x14ac:dyDescent="0.3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3:18" x14ac:dyDescent="0.3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3:18" x14ac:dyDescent="0.3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3:18" x14ac:dyDescent="0.3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3:18" x14ac:dyDescent="0.3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3:18" x14ac:dyDescent="0.3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3:18" x14ac:dyDescent="0.3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x14ac:dyDescent="0.3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x14ac:dyDescent="0.3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3:18" x14ac:dyDescent="0.3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3:18" x14ac:dyDescent="0.3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3:18" x14ac:dyDescent="0.3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3:18" x14ac:dyDescent="0.3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3:18" x14ac:dyDescent="0.3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3:18" x14ac:dyDescent="0.3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3:18" x14ac:dyDescent="0.3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3:18" x14ac:dyDescent="0.3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3:18" x14ac:dyDescent="0.3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3:18" x14ac:dyDescent="0.3">
      <c r="I104" s="1"/>
      <c r="J104" s="1"/>
      <c r="L104" s="1"/>
      <c r="M104" s="1"/>
      <c r="O104" s="1"/>
      <c r="P104" s="1"/>
      <c r="R104" s="1"/>
    </row>
    <row r="105" spans="3:18" x14ac:dyDescent="0.3">
      <c r="I105" s="1"/>
      <c r="J105" s="1"/>
      <c r="L105" s="1"/>
      <c r="M105" s="1"/>
      <c r="O105" s="1"/>
      <c r="P105" s="1"/>
      <c r="R105" s="1"/>
    </row>
    <row r="106" spans="3:18" x14ac:dyDescent="0.3">
      <c r="I106" s="1"/>
      <c r="J106" s="1"/>
      <c r="L106" s="1"/>
      <c r="M106" s="1"/>
      <c r="O106" s="1"/>
      <c r="P106" s="1"/>
      <c r="R106" s="1"/>
    </row>
    <row r="107" spans="3:18" x14ac:dyDescent="0.3">
      <c r="I107" s="1"/>
      <c r="J107" s="1"/>
      <c r="L107" s="1"/>
      <c r="M107" s="1"/>
      <c r="O107" s="1"/>
      <c r="P107" s="1"/>
      <c r="R107" s="1"/>
    </row>
    <row r="108" spans="3:18" x14ac:dyDescent="0.3">
      <c r="I108" s="1"/>
      <c r="J108" s="1"/>
      <c r="L108" s="1"/>
      <c r="M108" s="1"/>
      <c r="O108" s="1"/>
      <c r="P108" s="1"/>
      <c r="R108" s="1"/>
    </row>
    <row r="109" spans="3:18" x14ac:dyDescent="0.3">
      <c r="I109" s="1"/>
      <c r="J109" s="1"/>
      <c r="L109" s="1"/>
      <c r="M109" s="1"/>
      <c r="O109" s="1"/>
      <c r="P109" s="1"/>
      <c r="R109" s="1"/>
    </row>
    <row r="110" spans="3:18" x14ac:dyDescent="0.3">
      <c r="I110" s="1"/>
      <c r="J110" s="1"/>
      <c r="L110" s="1"/>
      <c r="M110" s="1"/>
      <c r="O110" s="1"/>
      <c r="P110" s="1"/>
      <c r="R110" s="1"/>
    </row>
    <row r="111" spans="3:18" x14ac:dyDescent="0.3">
      <c r="I111" s="1"/>
      <c r="J111" s="1"/>
      <c r="L111" s="1"/>
      <c r="M111" s="1"/>
      <c r="O111" s="1"/>
      <c r="P111" s="1"/>
      <c r="R111" s="1"/>
    </row>
    <row r="112" spans="3:18" x14ac:dyDescent="0.3">
      <c r="I112" s="1"/>
      <c r="J112" s="1"/>
      <c r="L112" s="1"/>
      <c r="M112" s="1"/>
      <c r="O112" s="1"/>
      <c r="P112" s="1"/>
      <c r="R112" s="1"/>
    </row>
    <row r="113" spans="9:18" x14ac:dyDescent="0.3">
      <c r="I113" s="1"/>
      <c r="J113" s="1"/>
      <c r="L113" s="1"/>
      <c r="M113" s="1"/>
      <c r="O113" s="1"/>
      <c r="P113" s="1"/>
      <c r="R113" s="1"/>
    </row>
    <row r="114" spans="9:18" x14ac:dyDescent="0.3">
      <c r="I114" s="1"/>
      <c r="J114" s="1"/>
      <c r="L114" s="1"/>
      <c r="M114" s="1"/>
      <c r="O114" s="1"/>
      <c r="P114" s="1"/>
      <c r="R114" s="1"/>
    </row>
    <row r="115" spans="9:18" x14ac:dyDescent="0.3">
      <c r="I115" s="1"/>
      <c r="J115" s="1"/>
      <c r="L115" s="1"/>
      <c r="M115" s="1"/>
      <c r="O115" s="1"/>
      <c r="P115" s="1"/>
      <c r="R115" s="1"/>
    </row>
    <row r="116" spans="9:18" x14ac:dyDescent="0.3">
      <c r="I116" s="1"/>
      <c r="J116" s="1"/>
      <c r="L116" s="1"/>
      <c r="M116" s="1"/>
      <c r="O116" s="1"/>
      <c r="P116" s="1"/>
      <c r="R116" s="1"/>
    </row>
    <row r="117" spans="9:18" x14ac:dyDescent="0.3">
      <c r="I117" s="1"/>
      <c r="J117" s="1"/>
      <c r="L117" s="1"/>
      <c r="M117" s="1"/>
      <c r="O117" s="1"/>
      <c r="P117" s="1"/>
      <c r="R117" s="1"/>
    </row>
    <row r="118" spans="9:18" x14ac:dyDescent="0.3">
      <c r="I118" s="1"/>
      <c r="J118" s="1"/>
      <c r="L118" s="1"/>
      <c r="M118" s="1"/>
      <c r="O118" s="1"/>
      <c r="P118" s="1"/>
      <c r="R118" s="1"/>
    </row>
    <row r="119" spans="9:18" x14ac:dyDescent="0.3">
      <c r="I119" s="1"/>
      <c r="J119" s="1"/>
      <c r="L119" s="1"/>
      <c r="M119" s="1"/>
      <c r="O119" s="1"/>
      <c r="P119" s="1"/>
      <c r="R119" s="1"/>
    </row>
    <row r="120" spans="9:18" x14ac:dyDescent="0.3">
      <c r="I120" s="1"/>
      <c r="J120" s="1"/>
      <c r="L120" s="1"/>
      <c r="M120" s="1"/>
      <c r="O120" s="1"/>
      <c r="P120" s="1"/>
      <c r="R120" s="1"/>
    </row>
    <row r="121" spans="9:18" x14ac:dyDescent="0.3">
      <c r="I121" s="1"/>
      <c r="J121" s="1"/>
      <c r="L121" s="1"/>
      <c r="M121" s="1"/>
      <c r="O121" s="1"/>
      <c r="P121" s="1"/>
      <c r="R121" s="1"/>
    </row>
    <row r="122" spans="9:18" x14ac:dyDescent="0.3">
      <c r="I122" s="1"/>
      <c r="J122" s="1"/>
      <c r="L122" s="1"/>
      <c r="M122" s="1"/>
      <c r="O122" s="1"/>
      <c r="P122" s="1"/>
      <c r="R122" s="1"/>
    </row>
    <row r="123" spans="9:18" x14ac:dyDescent="0.3">
      <c r="I123" s="1"/>
      <c r="J123" s="1"/>
      <c r="L123" s="1"/>
      <c r="M123" s="1"/>
      <c r="O123" s="1"/>
      <c r="P123" s="1"/>
      <c r="R123" s="1"/>
    </row>
    <row r="124" spans="9:18" x14ac:dyDescent="0.3">
      <c r="I124" s="1"/>
      <c r="J124" s="1"/>
      <c r="L124" s="1"/>
      <c r="M124" s="1"/>
      <c r="O124" s="1"/>
      <c r="P124" s="1"/>
      <c r="R124" s="1"/>
    </row>
    <row r="125" spans="9:18" x14ac:dyDescent="0.3">
      <c r="I125" s="1"/>
      <c r="J125" s="1"/>
      <c r="L125" s="1"/>
      <c r="M125" s="1"/>
      <c r="O125" s="1"/>
      <c r="P125" s="1"/>
      <c r="R125" s="1"/>
    </row>
    <row r="126" spans="9:18" x14ac:dyDescent="0.3">
      <c r="I126" s="1"/>
      <c r="J126" s="1"/>
      <c r="L126" s="1"/>
      <c r="M126" s="1"/>
      <c r="O126" s="1"/>
      <c r="P126" s="1"/>
      <c r="R126" s="1"/>
    </row>
    <row r="127" spans="9:18" x14ac:dyDescent="0.3">
      <c r="I127" s="1"/>
      <c r="J127" s="1"/>
      <c r="L127" s="1"/>
      <c r="M127" s="1"/>
      <c r="O127" s="1"/>
      <c r="P127" s="1"/>
      <c r="R127" s="1"/>
    </row>
    <row r="128" spans="9:18" x14ac:dyDescent="0.3">
      <c r="R128" s="1"/>
    </row>
    <row r="129" spans="18:18" x14ac:dyDescent="0.3">
      <c r="R129" s="1"/>
    </row>
    <row r="130" spans="18:18" x14ac:dyDescent="0.3">
      <c r="R130" s="1"/>
    </row>
    <row r="131" spans="18:18" x14ac:dyDescent="0.3">
      <c r="R131" s="1"/>
    </row>
    <row r="132" spans="18:18" x14ac:dyDescent="0.3">
      <c r="R132" s="1"/>
    </row>
    <row r="133" spans="18:18" x14ac:dyDescent="0.3">
      <c r="R133" s="1"/>
    </row>
    <row r="134" spans="18:18" x14ac:dyDescent="0.3">
      <c r="R134" s="1"/>
    </row>
    <row r="135" spans="18:18" x14ac:dyDescent="0.3">
      <c r="R135" s="1"/>
    </row>
    <row r="136" spans="18:18" x14ac:dyDescent="0.3">
      <c r="R136" s="1"/>
    </row>
    <row r="137" spans="18:18" x14ac:dyDescent="0.3">
      <c r="R137" s="1"/>
    </row>
    <row r="138" spans="18:18" x14ac:dyDescent="0.3">
      <c r="R138" s="1"/>
    </row>
    <row r="139" spans="18:18" x14ac:dyDescent="0.3">
      <c r="R139" s="1"/>
    </row>
    <row r="140" spans="18:18" x14ac:dyDescent="0.3">
      <c r="R140" s="1"/>
    </row>
    <row r="141" spans="18:18" x14ac:dyDescent="0.3">
      <c r="R141" s="1"/>
    </row>
    <row r="142" spans="18:18" x14ac:dyDescent="0.3">
      <c r="R142" s="1"/>
    </row>
    <row r="143" spans="18:18" x14ac:dyDescent="0.3">
      <c r="R143" s="1"/>
    </row>
  </sheetData>
  <mergeCells count="6">
    <mergeCell ref="O2:Q2"/>
    <mergeCell ref="B2:B3"/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9"/>
  <sheetViews>
    <sheetView zoomScale="70" zoomScaleNormal="70" workbookViewId="0">
      <pane xSplit="2" ySplit="1" topLeftCell="C37" activePane="bottomRight" state="frozen"/>
      <selection activeCell="AK15" sqref="AK15"/>
      <selection pane="topRight" activeCell="AK15" sqref="AK15"/>
      <selection pane="bottomLeft" activeCell="AK15" sqref="AK15"/>
      <selection pane="bottomRight" activeCell="A55" sqref="A55"/>
    </sheetView>
  </sheetViews>
  <sheetFormatPr defaultRowHeight="14.4" x14ac:dyDescent="0.3"/>
  <cols>
    <col min="1" max="1" width="27.6640625" customWidth="1"/>
    <col min="2" max="2" width="14.6640625" customWidth="1"/>
    <col min="3" max="4" width="14.109375" customWidth="1"/>
    <col min="5" max="5" width="15.21875" customWidth="1"/>
    <col min="6" max="6" width="14.109375" customWidth="1"/>
    <col min="7" max="7" width="14" customWidth="1"/>
    <col min="8" max="8" width="14.88671875" customWidth="1"/>
    <col min="9" max="9" width="14.109375" customWidth="1"/>
    <col min="10" max="10" width="15.6640625" customWidth="1"/>
    <col min="11" max="11" width="16" customWidth="1"/>
    <col min="12" max="12" width="14.109375" customWidth="1"/>
    <col min="13" max="13" width="15.88671875" style="4" customWidth="1"/>
    <col min="14" max="14" width="14.21875" customWidth="1"/>
    <col min="15" max="15" width="15.88671875" style="4" customWidth="1"/>
    <col min="16" max="16" width="16.6640625" style="4" customWidth="1"/>
    <col min="17" max="17" width="18.33203125" customWidth="1"/>
    <col min="18" max="18" width="12.77734375" customWidth="1"/>
    <col min="19" max="20" width="15.88671875" style="4" customWidth="1"/>
    <col min="21" max="21" width="15.33203125" customWidth="1"/>
    <col min="22" max="22" width="15.21875" customWidth="1"/>
    <col min="23" max="23" width="16.6640625" customWidth="1"/>
    <col min="24" max="24" width="18.21875" customWidth="1"/>
  </cols>
  <sheetData>
    <row r="1" spans="1:20" s="54" customFormat="1" ht="51" customHeight="1" x14ac:dyDescent="0.3">
      <c r="A1" s="54" t="s">
        <v>0</v>
      </c>
      <c r="B1" s="54" t="s">
        <v>139</v>
      </c>
      <c r="C1" s="54" t="s">
        <v>140</v>
      </c>
      <c r="D1" s="54" t="s">
        <v>141</v>
      </c>
      <c r="E1" s="54" t="s">
        <v>142</v>
      </c>
      <c r="F1" s="54" t="s">
        <v>143</v>
      </c>
      <c r="G1" s="54" t="s">
        <v>144</v>
      </c>
      <c r="H1" s="54" t="s">
        <v>139</v>
      </c>
      <c r="I1" s="54" t="s">
        <v>145</v>
      </c>
      <c r="J1" s="54" t="s">
        <v>146</v>
      </c>
      <c r="K1" s="54" t="s">
        <v>139</v>
      </c>
      <c r="L1" s="55" t="s">
        <v>147</v>
      </c>
      <c r="M1" s="54" t="s">
        <v>139</v>
      </c>
      <c r="N1" s="55" t="s">
        <v>148</v>
      </c>
      <c r="O1" s="55" t="s">
        <v>149</v>
      </c>
    </row>
    <row r="2" spans="1:20" ht="14.4" customHeight="1" x14ac:dyDescent="0.3">
      <c r="A2" t="s">
        <v>96</v>
      </c>
      <c r="B2" t="s">
        <v>103</v>
      </c>
      <c r="C2" s="56"/>
      <c r="D2" s="60">
        <f>((16+25)/2)/$F$34/$C$60</f>
        <v>0.64313725490196072</v>
      </c>
      <c r="E2" s="60">
        <f>((14+30)/2)/$F$34/$C$60</f>
        <v>0.69019607843137265</v>
      </c>
      <c r="F2" s="60">
        <f>17/$F$34/$C$60</f>
        <v>0.53333333333333333</v>
      </c>
      <c r="G2" s="56">
        <f>(8/12)+(4/240)</f>
        <v>0.68333333333333335</v>
      </c>
      <c r="H2" t="s">
        <v>103</v>
      </c>
      <c r="I2" s="56">
        <v>0.6</v>
      </c>
      <c r="J2" s="56">
        <v>0.41250000000000003</v>
      </c>
      <c r="K2" t="s">
        <v>103</v>
      </c>
      <c r="L2" s="57"/>
      <c r="M2" t="s">
        <v>103</v>
      </c>
      <c r="N2" s="57"/>
      <c r="O2" s="57"/>
      <c r="P2" s="59"/>
      <c r="Q2" s="59"/>
      <c r="S2"/>
      <c r="T2"/>
    </row>
    <row r="3" spans="1:20" x14ac:dyDescent="0.3">
      <c r="A3" t="s">
        <v>122</v>
      </c>
      <c r="B3" t="s">
        <v>103</v>
      </c>
      <c r="D3" s="60"/>
      <c r="E3" s="60"/>
      <c r="F3" s="60"/>
      <c r="H3" t="s">
        <v>103</v>
      </c>
      <c r="I3" s="56">
        <v>0.19166666666666665</v>
      </c>
      <c r="J3" s="56">
        <v>7.0833333333333331E-2</v>
      </c>
      <c r="K3" t="s">
        <v>103</v>
      </c>
      <c r="L3" s="57"/>
      <c r="M3" t="s">
        <v>103</v>
      </c>
      <c r="N3" s="57"/>
      <c r="O3" s="57"/>
      <c r="P3" s="59"/>
      <c r="Q3" s="59"/>
      <c r="S3"/>
      <c r="T3"/>
    </row>
    <row r="4" spans="1:20" x14ac:dyDescent="0.3">
      <c r="A4" t="s">
        <v>236</v>
      </c>
      <c r="B4" t="s">
        <v>103</v>
      </c>
      <c r="D4" s="60"/>
      <c r="E4" s="60"/>
      <c r="F4" s="60"/>
      <c r="H4" t="s">
        <v>103</v>
      </c>
      <c r="I4" s="56">
        <v>0.25</v>
      </c>
      <c r="J4" s="56">
        <v>0.42500000000000004</v>
      </c>
      <c r="K4" t="s">
        <v>103</v>
      </c>
      <c r="L4" s="57"/>
      <c r="M4" t="s">
        <v>103</v>
      </c>
      <c r="N4" s="58">
        <f>(22.5/$D$35/$C$60)</f>
        <v>3.4067681126504656E-2</v>
      </c>
      <c r="O4" s="58">
        <f>(20.5/$D$35/$C$60)</f>
        <v>3.1039442804148689E-2</v>
      </c>
      <c r="P4" s="59"/>
      <c r="Q4" s="59"/>
      <c r="S4"/>
      <c r="T4"/>
    </row>
    <row r="5" spans="1:20" x14ac:dyDescent="0.3">
      <c r="A5" t="s">
        <v>123</v>
      </c>
      <c r="B5" t="s">
        <v>103</v>
      </c>
      <c r="C5" s="60">
        <f>(((3.5+4+6+7)/4)/$D$32/50)</f>
        <v>5.1249999999999993E-3</v>
      </c>
      <c r="D5" s="60"/>
      <c r="E5" s="60">
        <f>(2/$D$32/$C$60)+(3.5/$G$32/$C$60)</f>
        <v>8.9869281045751627E-3</v>
      </c>
      <c r="F5" s="60">
        <f>10/$G$32/$C$60</f>
        <v>3.26797385620915E-3</v>
      </c>
      <c r="H5" t="s">
        <v>103</v>
      </c>
      <c r="I5" s="56">
        <f>0.241666666666667/C69</f>
        <v>2.1577380952380984E-3</v>
      </c>
      <c r="J5" s="56">
        <f>0.25/C69</f>
        <v>2.232142857142857E-3</v>
      </c>
      <c r="K5" s="3"/>
      <c r="L5" s="58"/>
      <c r="M5" t="s">
        <v>103</v>
      </c>
      <c r="O5"/>
      <c r="P5" s="59"/>
      <c r="Q5" s="59"/>
      <c r="S5"/>
      <c r="T5"/>
    </row>
    <row r="6" spans="1:20" x14ac:dyDescent="0.3">
      <c r="A6" t="s">
        <v>124</v>
      </c>
      <c r="B6" t="s">
        <v>103</v>
      </c>
      <c r="I6" s="56"/>
      <c r="J6" s="56"/>
      <c r="K6" t="s">
        <v>103</v>
      </c>
      <c r="L6" s="57"/>
      <c r="M6" t="s">
        <v>103</v>
      </c>
      <c r="N6" s="58"/>
      <c r="O6" s="58"/>
      <c r="P6" s="61"/>
      <c r="Q6" s="61"/>
      <c r="S6"/>
      <c r="T6"/>
    </row>
    <row r="7" spans="1:20" x14ac:dyDescent="0.3">
      <c r="A7" t="s">
        <v>125</v>
      </c>
      <c r="B7" t="s">
        <v>103</v>
      </c>
      <c r="H7" t="s">
        <v>103</v>
      </c>
      <c r="I7" s="56">
        <f>0.2125/C69</f>
        <v>1.8973214285714286E-3</v>
      </c>
      <c r="J7" s="56">
        <f>0.233333333333333/C69</f>
        <v>2.0833333333333303E-3</v>
      </c>
      <c r="K7" t="s">
        <v>103</v>
      </c>
      <c r="L7" s="57"/>
      <c r="M7" t="s">
        <v>103</v>
      </c>
      <c r="N7" s="57"/>
      <c r="O7" s="57"/>
      <c r="P7" s="62"/>
      <c r="Q7" s="62"/>
      <c r="S7"/>
      <c r="T7"/>
    </row>
    <row r="8" spans="1:20" x14ac:dyDescent="0.3">
      <c r="A8" t="s">
        <v>126</v>
      </c>
      <c r="B8" t="s">
        <v>103</v>
      </c>
      <c r="H8" t="s">
        <v>103</v>
      </c>
      <c r="I8" s="56">
        <f>0.25/C69</f>
        <v>2.232142857142857E-3</v>
      </c>
      <c r="J8" s="56">
        <f>0.166666666666667/C69</f>
        <v>1.488095238095241E-3</v>
      </c>
      <c r="K8" t="s">
        <v>103</v>
      </c>
      <c r="L8" s="57"/>
      <c r="M8" t="s">
        <v>103</v>
      </c>
      <c r="N8" s="58"/>
      <c r="O8" s="58"/>
      <c r="P8"/>
      <c r="S8"/>
      <c r="T8"/>
    </row>
    <row r="9" spans="1:20" x14ac:dyDescent="0.3">
      <c r="A9" t="s">
        <v>16</v>
      </c>
      <c r="B9" t="s">
        <v>103</v>
      </c>
      <c r="H9" t="s">
        <v>103</v>
      </c>
      <c r="I9" s="56">
        <f>0.4/C69</f>
        <v>3.5714285714285718E-3</v>
      </c>
      <c r="J9" s="56">
        <f>0.25/C69</f>
        <v>2.232142857142857E-3</v>
      </c>
      <c r="K9" t="s">
        <v>103</v>
      </c>
      <c r="L9" s="4"/>
      <c r="M9" t="s">
        <v>103</v>
      </c>
      <c r="N9" s="58"/>
      <c r="O9" s="58"/>
      <c r="P9"/>
      <c r="S9"/>
      <c r="T9"/>
    </row>
    <row r="10" spans="1:20" x14ac:dyDescent="0.3">
      <c r="A10" t="s">
        <v>115</v>
      </c>
      <c r="B10" t="s">
        <v>117</v>
      </c>
      <c r="I10" s="56"/>
      <c r="J10" s="56"/>
      <c r="L10" s="4"/>
      <c r="M10"/>
      <c r="N10" s="58"/>
      <c r="O10" s="58"/>
      <c r="P10"/>
      <c r="S10"/>
      <c r="T10"/>
    </row>
    <row r="11" spans="1:20" x14ac:dyDescent="0.3">
      <c r="A11" t="s">
        <v>127</v>
      </c>
      <c r="B11" t="s">
        <v>103</v>
      </c>
      <c r="I11" s="56"/>
      <c r="J11" s="56"/>
      <c r="L11" s="4"/>
      <c r="M11"/>
      <c r="N11" s="58"/>
      <c r="O11" s="58"/>
      <c r="P11"/>
      <c r="S11"/>
      <c r="T11"/>
    </row>
    <row r="12" spans="1:20" x14ac:dyDescent="0.3">
      <c r="A12" t="s">
        <v>128</v>
      </c>
      <c r="B12" t="s">
        <v>103</v>
      </c>
      <c r="H12" t="s">
        <v>103</v>
      </c>
      <c r="I12" s="56">
        <f>2.8/C69</f>
        <v>2.4999999999999998E-2</v>
      </c>
      <c r="J12" s="56">
        <f>2.35/C69</f>
        <v>2.0982142857142859E-2</v>
      </c>
      <c r="K12" t="s">
        <v>103</v>
      </c>
      <c r="L12" s="4"/>
      <c r="M12" t="s">
        <v>119</v>
      </c>
      <c r="N12" s="58"/>
      <c r="O12" s="58"/>
      <c r="P12"/>
      <c r="S12"/>
      <c r="T12"/>
    </row>
    <row r="13" spans="1:20" x14ac:dyDescent="0.3">
      <c r="A13" t="s">
        <v>129</v>
      </c>
      <c r="B13" t="s">
        <v>103</v>
      </c>
      <c r="H13" t="s">
        <v>103</v>
      </c>
      <c r="I13" s="56">
        <f>5.5/C69</f>
        <v>4.9107142857142856E-2</v>
      </c>
      <c r="J13" s="56">
        <f>2/C69</f>
        <v>1.7857142857142856E-2</v>
      </c>
      <c r="K13" t="s">
        <v>103</v>
      </c>
      <c r="L13" s="4"/>
      <c r="M13" t="s">
        <v>103</v>
      </c>
      <c r="N13" s="58"/>
      <c r="O13" s="58"/>
      <c r="P13"/>
      <c r="S13"/>
      <c r="T13"/>
    </row>
    <row r="14" spans="1:20" x14ac:dyDescent="0.3">
      <c r="A14" t="s">
        <v>62</v>
      </c>
      <c r="B14" t="s">
        <v>103</v>
      </c>
      <c r="H14" t="s">
        <v>103</v>
      </c>
      <c r="I14" s="56">
        <f>2.3/C69</f>
        <v>2.0535714285714286E-2</v>
      </c>
      <c r="J14" s="56">
        <f>1.65/C69</f>
        <v>1.4732142857142857E-2</v>
      </c>
      <c r="K14" t="s">
        <v>103</v>
      </c>
      <c r="L14" s="4"/>
      <c r="M14" t="s">
        <v>103</v>
      </c>
      <c r="N14" s="58"/>
      <c r="O14" s="58"/>
      <c r="P14"/>
      <c r="S14"/>
      <c r="T14"/>
    </row>
    <row r="15" spans="1:20" x14ac:dyDescent="0.3">
      <c r="A15" t="s">
        <v>131</v>
      </c>
      <c r="B15" t="s">
        <v>103</v>
      </c>
      <c r="I15" s="56"/>
      <c r="J15" s="56"/>
      <c r="K15" t="s">
        <v>103</v>
      </c>
      <c r="L15" s="4"/>
      <c r="M15"/>
      <c r="N15" s="4"/>
      <c r="P15"/>
      <c r="S15"/>
      <c r="T15"/>
    </row>
    <row r="16" spans="1:20" x14ac:dyDescent="0.3">
      <c r="A16" t="s">
        <v>17</v>
      </c>
      <c r="B16" t="s">
        <v>103</v>
      </c>
      <c r="I16" s="56"/>
      <c r="J16" s="56"/>
      <c r="L16" s="4"/>
      <c r="M16" t="s">
        <v>103</v>
      </c>
      <c r="N16" s="58"/>
      <c r="O16" s="58"/>
      <c r="P16"/>
      <c r="S16"/>
      <c r="T16"/>
    </row>
    <row r="17" spans="1:20" x14ac:dyDescent="0.3">
      <c r="A17" t="s">
        <v>132</v>
      </c>
      <c r="B17" t="s">
        <v>103</v>
      </c>
      <c r="I17" s="56"/>
      <c r="J17" s="56"/>
      <c r="K17" t="s">
        <v>103</v>
      </c>
      <c r="L17" s="4"/>
      <c r="M17" t="s">
        <v>103</v>
      </c>
      <c r="N17" s="58"/>
      <c r="O17" s="58"/>
      <c r="P17"/>
      <c r="S17"/>
      <c r="T17"/>
    </row>
    <row r="18" spans="1:20" x14ac:dyDescent="0.3">
      <c r="A18" t="s">
        <v>19</v>
      </c>
      <c r="B18" t="s">
        <v>103</v>
      </c>
      <c r="I18" s="56"/>
      <c r="J18" s="56"/>
      <c r="K18" t="s">
        <v>103</v>
      </c>
      <c r="L18" s="4"/>
      <c r="M18" t="s">
        <v>103</v>
      </c>
      <c r="N18" s="4"/>
      <c r="P18"/>
      <c r="S18"/>
      <c r="T18"/>
    </row>
    <row r="19" spans="1:20" x14ac:dyDescent="0.3">
      <c r="A19" t="s">
        <v>14</v>
      </c>
      <c r="B19" t="s">
        <v>103</v>
      </c>
      <c r="I19" s="56"/>
      <c r="J19" s="56"/>
      <c r="K19" t="s">
        <v>103</v>
      </c>
      <c r="L19" s="4"/>
      <c r="M19" t="s">
        <v>103</v>
      </c>
      <c r="N19" s="58"/>
      <c r="O19" s="58"/>
      <c r="P19"/>
      <c r="S19"/>
      <c r="T19"/>
    </row>
    <row r="20" spans="1:20" x14ac:dyDescent="0.3">
      <c r="A20" t="s">
        <v>237</v>
      </c>
      <c r="B20" t="s">
        <v>103</v>
      </c>
      <c r="H20" t="s">
        <v>103</v>
      </c>
      <c r="I20" s="56"/>
      <c r="J20" s="56">
        <f>2.35/C69</f>
        <v>2.0982142857142859E-2</v>
      </c>
      <c r="K20" t="s">
        <v>103</v>
      </c>
      <c r="L20" s="4"/>
      <c r="M20" t="s">
        <v>103</v>
      </c>
      <c r="N20" s="4"/>
      <c r="P20"/>
      <c r="S20"/>
      <c r="T20"/>
    </row>
    <row r="21" spans="1:20" x14ac:dyDescent="0.3">
      <c r="A21" t="s">
        <v>47</v>
      </c>
      <c r="B21" t="s">
        <v>103</v>
      </c>
      <c r="H21" t="s">
        <v>103</v>
      </c>
      <c r="I21" s="56"/>
      <c r="J21" s="56">
        <f>4.65/C69</f>
        <v>4.1517857142857148E-2</v>
      </c>
      <c r="K21" t="s">
        <v>151</v>
      </c>
      <c r="L21" s="63">
        <f>69000/50000/C65</f>
        <v>3.833333333333333E-2</v>
      </c>
      <c r="M21" t="s">
        <v>103</v>
      </c>
      <c r="N21" s="58"/>
      <c r="O21" s="58"/>
      <c r="P21"/>
      <c r="S21"/>
      <c r="T21"/>
    </row>
    <row r="22" spans="1:20" x14ac:dyDescent="0.3">
      <c r="A22" t="s">
        <v>46</v>
      </c>
      <c r="B22" t="s">
        <v>103</v>
      </c>
      <c r="H22" t="s">
        <v>103</v>
      </c>
      <c r="I22" s="56">
        <f>1.6/C69</f>
        <v>1.4285714285714287E-2</v>
      </c>
      <c r="J22" s="56">
        <f>1.35/C69</f>
        <v>1.2053571428571429E-2</v>
      </c>
      <c r="K22" t="s">
        <v>103</v>
      </c>
      <c r="L22" s="4"/>
      <c r="M22" t="s">
        <v>103</v>
      </c>
      <c r="N22" s="58"/>
      <c r="O22" s="58"/>
      <c r="P22"/>
      <c r="S22"/>
      <c r="T22"/>
    </row>
    <row r="23" spans="1:20" x14ac:dyDescent="0.3">
      <c r="A23" t="s">
        <v>57</v>
      </c>
      <c r="B23" t="s">
        <v>103</v>
      </c>
      <c r="H23" t="s">
        <v>103</v>
      </c>
      <c r="I23" s="56">
        <f>1.15/C69</f>
        <v>1.0267857142857143E-2</v>
      </c>
      <c r="J23" s="56">
        <f>1.65/C69</f>
        <v>1.4732142857142857E-2</v>
      </c>
      <c r="K23" t="s">
        <v>103</v>
      </c>
      <c r="L23" s="4"/>
      <c r="M23" t="s">
        <v>103</v>
      </c>
      <c r="N23" s="58"/>
      <c r="O23" s="58"/>
      <c r="P23"/>
      <c r="S23"/>
      <c r="T23"/>
    </row>
    <row r="24" spans="1:20" x14ac:dyDescent="0.3">
      <c r="A24" t="s">
        <v>133</v>
      </c>
      <c r="B24" t="s">
        <v>120</v>
      </c>
      <c r="H24" t="s">
        <v>120</v>
      </c>
      <c r="I24" s="56">
        <v>12.5</v>
      </c>
      <c r="J24" s="56">
        <v>10</v>
      </c>
      <c r="K24" t="s">
        <v>120</v>
      </c>
      <c r="L24" s="4"/>
      <c r="M24" t="s">
        <v>120</v>
      </c>
      <c r="N24" s="4"/>
      <c r="P24"/>
      <c r="S24"/>
      <c r="T24"/>
    </row>
    <row r="25" spans="1:20" x14ac:dyDescent="0.3">
      <c r="A25" t="s">
        <v>134</v>
      </c>
      <c r="B25" t="s">
        <v>121</v>
      </c>
      <c r="H25" t="s">
        <v>152</v>
      </c>
      <c r="I25" s="56">
        <v>1.5</v>
      </c>
      <c r="J25" s="56">
        <v>1.4249999999999998</v>
      </c>
      <c r="K25" t="s">
        <v>152</v>
      </c>
      <c r="L25" s="4"/>
      <c r="M25" t="s">
        <v>152</v>
      </c>
      <c r="N25" s="4"/>
      <c r="P25"/>
      <c r="S25"/>
      <c r="T25"/>
    </row>
    <row r="26" spans="1:20" x14ac:dyDescent="0.3">
      <c r="A26" t="s">
        <v>135</v>
      </c>
      <c r="B26" t="s">
        <v>117</v>
      </c>
      <c r="H26" t="s">
        <v>153</v>
      </c>
      <c r="I26" s="56">
        <v>1.5</v>
      </c>
      <c r="J26" s="56">
        <v>1</v>
      </c>
      <c r="K26" t="s">
        <v>153</v>
      </c>
      <c r="L26" s="4"/>
      <c r="M26" t="s">
        <v>153</v>
      </c>
      <c r="N26" s="4"/>
      <c r="P26"/>
      <c r="S26"/>
      <c r="T26"/>
    </row>
    <row r="27" spans="1:20" x14ac:dyDescent="0.3">
      <c r="A27" t="s">
        <v>136</v>
      </c>
      <c r="B27" t="s">
        <v>117</v>
      </c>
      <c r="H27" t="s">
        <v>153</v>
      </c>
      <c r="I27" s="56">
        <v>0.35</v>
      </c>
      <c r="J27" s="56">
        <v>0.2</v>
      </c>
      <c r="K27" t="s">
        <v>153</v>
      </c>
      <c r="L27" s="4"/>
      <c r="M27" t="s">
        <v>153</v>
      </c>
      <c r="N27" s="4"/>
      <c r="P27"/>
      <c r="S27"/>
      <c r="T27"/>
    </row>
    <row r="28" spans="1:20" x14ac:dyDescent="0.3">
      <c r="A28" t="s">
        <v>137</v>
      </c>
      <c r="B28" t="s">
        <v>117</v>
      </c>
      <c r="H28" t="s">
        <v>150</v>
      </c>
      <c r="I28" s="56">
        <v>0.8</v>
      </c>
      <c r="J28" s="56">
        <v>0.52500000000000002</v>
      </c>
      <c r="K28" t="s">
        <v>150</v>
      </c>
      <c r="L28" s="4"/>
      <c r="M28" t="s">
        <v>150</v>
      </c>
      <c r="N28" s="4"/>
      <c r="P28"/>
      <c r="S28"/>
      <c r="T28"/>
    </row>
    <row r="29" spans="1:20" x14ac:dyDescent="0.3">
      <c r="A29" t="s">
        <v>238</v>
      </c>
      <c r="B29" t="s">
        <v>117</v>
      </c>
      <c r="H29" t="s">
        <v>150</v>
      </c>
      <c r="I29" s="56">
        <v>4.1666666666666664E-2</v>
      </c>
      <c r="J29" s="56">
        <v>0.05</v>
      </c>
      <c r="K29" t="s">
        <v>150</v>
      </c>
      <c r="L29" s="4"/>
      <c r="M29" t="s">
        <v>150</v>
      </c>
      <c r="N29" s="4"/>
      <c r="P29"/>
      <c r="S29"/>
      <c r="T29"/>
    </row>
    <row r="30" spans="1:20" x14ac:dyDescent="0.3">
      <c r="Q30" s="58"/>
    </row>
    <row r="31" spans="1:20" x14ac:dyDescent="0.3">
      <c r="A31" s="65" t="s">
        <v>154</v>
      </c>
      <c r="O31"/>
      <c r="S31"/>
      <c r="T31"/>
    </row>
    <row r="32" spans="1:20" x14ac:dyDescent="0.3">
      <c r="B32">
        <v>1</v>
      </c>
      <c r="C32" t="s">
        <v>155</v>
      </c>
      <c r="D32">
        <v>20</v>
      </c>
      <c r="F32" t="s">
        <v>156</v>
      </c>
      <c r="G32">
        <v>240</v>
      </c>
      <c r="H32" t="s">
        <v>157</v>
      </c>
      <c r="O32"/>
      <c r="S32"/>
      <c r="T32"/>
    </row>
    <row r="33" spans="1:20" x14ac:dyDescent="0.3">
      <c r="B33">
        <v>1</v>
      </c>
      <c r="C33" t="s">
        <v>156</v>
      </c>
      <c r="D33">
        <v>12</v>
      </c>
      <c r="F33" t="s">
        <v>157</v>
      </c>
      <c r="O33"/>
      <c r="S33"/>
      <c r="T33"/>
    </row>
    <row r="34" spans="1:20" x14ac:dyDescent="0.3">
      <c r="A34" t="s">
        <v>183</v>
      </c>
      <c r="B34">
        <v>1</v>
      </c>
      <c r="C34" s="65" t="s">
        <v>163</v>
      </c>
      <c r="D34">
        <v>49.5</v>
      </c>
      <c r="E34" s="65" t="s">
        <v>168</v>
      </c>
      <c r="F34">
        <v>2.5</v>
      </c>
      <c r="G34" s="65" t="s">
        <v>166</v>
      </c>
      <c r="O34"/>
      <c r="S34"/>
      <c r="T34"/>
    </row>
    <row r="35" spans="1:20" x14ac:dyDescent="0.3">
      <c r="A35" t="s">
        <v>184</v>
      </c>
      <c r="B35">
        <v>1</v>
      </c>
      <c r="C35" s="65" t="s">
        <v>163</v>
      </c>
      <c r="D35">
        <v>51.8</v>
      </c>
      <c r="E35" s="65" t="s">
        <v>168</v>
      </c>
      <c r="G35" s="65"/>
      <c r="O35"/>
      <c r="S35"/>
      <c r="T35"/>
    </row>
    <row r="36" spans="1:20" x14ac:dyDescent="0.3">
      <c r="O36"/>
      <c r="S36"/>
      <c r="T36"/>
    </row>
    <row r="37" spans="1:20" ht="30" customHeight="1" x14ac:dyDescent="0.3">
      <c r="A37" s="79" t="s">
        <v>219</v>
      </c>
      <c r="O37"/>
      <c r="S37"/>
      <c r="T37"/>
    </row>
    <row r="38" spans="1:20" x14ac:dyDescent="0.3">
      <c r="B38" t="s">
        <v>158</v>
      </c>
      <c r="C38" s="64" t="s">
        <v>155</v>
      </c>
      <c r="D38" s="64" t="s">
        <v>159</v>
      </c>
      <c r="E38" s="64" t="s">
        <v>160</v>
      </c>
      <c r="F38" s="64"/>
      <c r="G38" s="64" t="s">
        <v>155</v>
      </c>
      <c r="H38" s="64" t="s">
        <v>159</v>
      </c>
      <c r="I38" s="64" t="s">
        <v>160</v>
      </c>
      <c r="O38"/>
      <c r="S38"/>
      <c r="T38"/>
    </row>
    <row r="39" spans="1:20" x14ac:dyDescent="0.3">
      <c r="A39" t="s">
        <v>96</v>
      </c>
      <c r="B39" s="56">
        <f t="shared" ref="B39:B48" si="0">(1*C39)+(D39/$D$32)+(E39/$G$32)</f>
        <v>0.6</v>
      </c>
      <c r="C39">
        <v>0</v>
      </c>
      <c r="D39">
        <v>12</v>
      </c>
      <c r="E39">
        <v>0</v>
      </c>
      <c r="F39" s="56">
        <f>(1*G39)+(H39/$D$32)+(I39/$G$32)</f>
        <v>0.41250000000000003</v>
      </c>
      <c r="G39">
        <v>0</v>
      </c>
      <c r="H39">
        <v>8</v>
      </c>
      <c r="I39">
        <v>3</v>
      </c>
      <c r="L39" s="56"/>
      <c r="N39" s="56"/>
      <c r="O39" s="56"/>
      <c r="S39"/>
      <c r="T39"/>
    </row>
    <row r="40" spans="1:20" x14ac:dyDescent="0.3">
      <c r="A40" t="s">
        <v>122</v>
      </c>
      <c r="B40" s="56">
        <f t="shared" si="0"/>
        <v>0.19166666666666665</v>
      </c>
      <c r="C40">
        <v>0</v>
      </c>
      <c r="D40">
        <v>3</v>
      </c>
      <c r="E40">
        <v>10</v>
      </c>
      <c r="F40" s="56">
        <f t="shared" ref="F40:F58" si="1">(1*G40)+(H40/$D$32)+(I40/$G$32)</f>
        <v>7.0833333333333331E-2</v>
      </c>
      <c r="G40">
        <v>0</v>
      </c>
      <c r="H40">
        <v>1</v>
      </c>
      <c r="I40">
        <v>5</v>
      </c>
      <c r="L40" s="56"/>
      <c r="N40" s="56"/>
      <c r="O40" s="56"/>
      <c r="S40"/>
      <c r="T40"/>
    </row>
    <row r="41" spans="1:20" x14ac:dyDescent="0.3">
      <c r="A41" t="s">
        <v>236</v>
      </c>
      <c r="B41" s="56">
        <f t="shared" si="0"/>
        <v>0.25</v>
      </c>
      <c r="C41">
        <v>0</v>
      </c>
      <c r="D41">
        <v>5</v>
      </c>
      <c r="E41">
        <v>0</v>
      </c>
      <c r="F41" s="56">
        <f t="shared" si="1"/>
        <v>0.42500000000000004</v>
      </c>
      <c r="G41">
        <v>0</v>
      </c>
      <c r="H41">
        <v>8</v>
      </c>
      <c r="I41">
        <v>6</v>
      </c>
      <c r="L41" s="56"/>
      <c r="N41" s="56"/>
      <c r="O41" s="56"/>
      <c r="S41"/>
      <c r="T41"/>
    </row>
    <row r="42" spans="1:20" x14ac:dyDescent="0.3">
      <c r="A42" t="s">
        <v>123</v>
      </c>
      <c r="B42" s="56">
        <f t="shared" si="0"/>
        <v>0.24166666666666667</v>
      </c>
      <c r="C42">
        <v>0</v>
      </c>
      <c r="D42">
        <v>4</v>
      </c>
      <c r="E42">
        <v>10</v>
      </c>
      <c r="F42" s="56">
        <f t="shared" si="1"/>
        <v>0.25</v>
      </c>
      <c r="G42">
        <v>0</v>
      </c>
      <c r="H42">
        <v>5</v>
      </c>
      <c r="I42">
        <v>0</v>
      </c>
      <c r="L42" s="56"/>
      <c r="N42" s="56"/>
      <c r="O42" s="56"/>
      <c r="S42"/>
      <c r="T42"/>
    </row>
    <row r="43" spans="1:20" x14ac:dyDescent="0.3">
      <c r="A43" t="s">
        <v>125</v>
      </c>
      <c r="B43" s="56">
        <f t="shared" si="0"/>
        <v>0.21250000000000002</v>
      </c>
      <c r="C43">
        <v>0</v>
      </c>
      <c r="D43">
        <v>4</v>
      </c>
      <c r="E43">
        <v>3</v>
      </c>
      <c r="F43" s="56">
        <f t="shared" si="1"/>
        <v>0.23333333333333334</v>
      </c>
      <c r="G43">
        <v>0</v>
      </c>
      <c r="H43">
        <v>4</v>
      </c>
      <c r="I43">
        <v>8</v>
      </c>
      <c r="L43" s="56"/>
      <c r="N43" s="56"/>
      <c r="O43" s="56"/>
      <c r="S43"/>
      <c r="T43"/>
    </row>
    <row r="44" spans="1:20" x14ac:dyDescent="0.3">
      <c r="A44" t="s">
        <v>126</v>
      </c>
      <c r="B44" s="56">
        <f t="shared" si="0"/>
        <v>0.25</v>
      </c>
      <c r="C44">
        <v>0</v>
      </c>
      <c r="D44">
        <v>5</v>
      </c>
      <c r="E44">
        <v>0</v>
      </c>
      <c r="F44" s="56">
        <f t="shared" si="1"/>
        <v>0.16666666666666666</v>
      </c>
      <c r="G44">
        <v>0</v>
      </c>
      <c r="H44">
        <v>3</v>
      </c>
      <c r="I44">
        <v>4</v>
      </c>
      <c r="L44" s="56"/>
      <c r="N44" s="56"/>
      <c r="O44" s="56"/>
      <c r="S44"/>
      <c r="T44"/>
    </row>
    <row r="45" spans="1:20" x14ac:dyDescent="0.3">
      <c r="A45" t="s">
        <v>16</v>
      </c>
      <c r="B45" s="56">
        <f t="shared" si="0"/>
        <v>0.4</v>
      </c>
      <c r="C45">
        <v>0</v>
      </c>
      <c r="D45">
        <v>8</v>
      </c>
      <c r="E45">
        <v>0</v>
      </c>
      <c r="F45" s="56">
        <f t="shared" si="1"/>
        <v>0.25</v>
      </c>
      <c r="G45">
        <v>0</v>
      </c>
      <c r="H45">
        <v>5</v>
      </c>
      <c r="I45">
        <v>0</v>
      </c>
      <c r="L45" s="56"/>
      <c r="N45" s="56"/>
      <c r="O45" s="56"/>
      <c r="S45"/>
      <c r="T45"/>
    </row>
    <row r="46" spans="1:20" x14ac:dyDescent="0.3">
      <c r="A46" t="s">
        <v>128</v>
      </c>
      <c r="B46" s="56">
        <f t="shared" si="0"/>
        <v>2.8</v>
      </c>
      <c r="C46">
        <v>2</v>
      </c>
      <c r="D46">
        <v>16</v>
      </c>
      <c r="E46">
        <v>0</v>
      </c>
      <c r="F46" s="56">
        <f t="shared" si="1"/>
        <v>2.35</v>
      </c>
      <c r="G46">
        <v>2</v>
      </c>
      <c r="H46">
        <v>7</v>
      </c>
      <c r="I46">
        <v>0</v>
      </c>
      <c r="L46" s="56"/>
      <c r="N46" s="56"/>
      <c r="O46" s="56"/>
      <c r="S46"/>
      <c r="T46"/>
    </row>
    <row r="47" spans="1:20" x14ac:dyDescent="0.3">
      <c r="A47" t="s">
        <v>129</v>
      </c>
      <c r="B47" s="56">
        <f t="shared" si="0"/>
        <v>5.5</v>
      </c>
      <c r="C47">
        <v>5</v>
      </c>
      <c r="D47">
        <v>10</v>
      </c>
      <c r="E47">
        <v>0</v>
      </c>
      <c r="F47" s="56">
        <f t="shared" si="1"/>
        <v>2</v>
      </c>
      <c r="G47">
        <v>2</v>
      </c>
      <c r="H47">
        <v>0</v>
      </c>
      <c r="I47">
        <v>0</v>
      </c>
      <c r="L47" s="56"/>
      <c r="N47" s="56"/>
      <c r="O47" s="56"/>
      <c r="S47"/>
      <c r="T47"/>
    </row>
    <row r="48" spans="1:20" x14ac:dyDescent="0.3">
      <c r="A48" t="s">
        <v>130</v>
      </c>
      <c r="B48" s="56">
        <f t="shared" si="0"/>
        <v>2.2999999999999998</v>
      </c>
      <c r="C48">
        <v>2</v>
      </c>
      <c r="D48">
        <v>6</v>
      </c>
      <c r="E48">
        <v>0</v>
      </c>
      <c r="F48" s="56">
        <f t="shared" si="1"/>
        <v>1.65</v>
      </c>
      <c r="G48">
        <v>1</v>
      </c>
      <c r="H48">
        <v>13</v>
      </c>
      <c r="I48">
        <v>0</v>
      </c>
      <c r="L48" s="56"/>
      <c r="N48" s="56"/>
      <c r="O48" s="56"/>
      <c r="S48"/>
      <c r="T48"/>
    </row>
    <row r="49" spans="1:20" x14ac:dyDescent="0.3">
      <c r="A49" t="s">
        <v>237</v>
      </c>
      <c r="B49" s="56"/>
      <c r="F49" s="56">
        <f t="shared" si="1"/>
        <v>2.35</v>
      </c>
      <c r="G49">
        <v>2</v>
      </c>
      <c r="H49">
        <v>7</v>
      </c>
      <c r="I49">
        <v>0</v>
      </c>
      <c r="L49" s="56"/>
      <c r="N49" s="56"/>
      <c r="O49" s="56"/>
      <c r="S49"/>
      <c r="T49"/>
    </row>
    <row r="50" spans="1:20" x14ac:dyDescent="0.3">
      <c r="A50" t="s">
        <v>47</v>
      </c>
      <c r="B50" s="56"/>
      <c r="F50" s="56">
        <f t="shared" si="1"/>
        <v>4.6500000000000004</v>
      </c>
      <c r="G50">
        <v>4</v>
      </c>
      <c r="H50">
        <v>13</v>
      </c>
      <c r="I50">
        <v>0</v>
      </c>
      <c r="L50" s="56"/>
      <c r="N50" s="56"/>
      <c r="O50" s="56"/>
      <c r="S50"/>
      <c r="T50"/>
    </row>
    <row r="51" spans="1:20" x14ac:dyDescent="0.3">
      <c r="A51" t="s">
        <v>46</v>
      </c>
      <c r="B51" s="56">
        <f t="shared" ref="B51:B58" si="2">(1*C51)+(D51/$D$32)+(E51/$G$32)</f>
        <v>1.6</v>
      </c>
      <c r="C51">
        <v>1</v>
      </c>
      <c r="D51">
        <v>12</v>
      </c>
      <c r="E51">
        <v>0</v>
      </c>
      <c r="F51" s="56">
        <f t="shared" si="1"/>
        <v>1.35</v>
      </c>
      <c r="G51">
        <v>1</v>
      </c>
      <c r="H51">
        <v>7</v>
      </c>
      <c r="I51">
        <v>0</v>
      </c>
      <c r="L51" s="56"/>
      <c r="N51" s="56"/>
      <c r="O51" s="56"/>
      <c r="S51"/>
      <c r="T51"/>
    </row>
    <row r="52" spans="1:20" x14ac:dyDescent="0.3">
      <c r="A52" t="s">
        <v>57</v>
      </c>
      <c r="B52" s="56">
        <f t="shared" si="2"/>
        <v>1.1499999999999999</v>
      </c>
      <c r="C52">
        <v>1</v>
      </c>
      <c r="D52">
        <v>3</v>
      </c>
      <c r="E52">
        <v>0</v>
      </c>
      <c r="F52" s="56">
        <f t="shared" si="1"/>
        <v>1.65</v>
      </c>
      <c r="G52">
        <v>1</v>
      </c>
      <c r="H52">
        <v>13</v>
      </c>
      <c r="I52">
        <v>0</v>
      </c>
      <c r="L52" s="56"/>
      <c r="N52" s="56"/>
      <c r="O52" s="56"/>
      <c r="S52"/>
      <c r="T52"/>
    </row>
    <row r="53" spans="1:20" x14ac:dyDescent="0.3">
      <c r="A53" t="s">
        <v>133</v>
      </c>
      <c r="B53" s="56">
        <f t="shared" si="2"/>
        <v>12.5</v>
      </c>
      <c r="C53">
        <v>12</v>
      </c>
      <c r="D53">
        <v>10</v>
      </c>
      <c r="E53">
        <v>0</v>
      </c>
      <c r="F53" s="56">
        <f t="shared" si="1"/>
        <v>10</v>
      </c>
      <c r="G53">
        <v>10</v>
      </c>
      <c r="H53">
        <v>0</v>
      </c>
      <c r="I53">
        <v>0</v>
      </c>
      <c r="L53" s="56"/>
      <c r="N53" s="56"/>
      <c r="O53" s="56"/>
      <c r="S53"/>
      <c r="T53"/>
    </row>
    <row r="54" spans="1:20" x14ac:dyDescent="0.3">
      <c r="A54" t="s">
        <v>134</v>
      </c>
      <c r="B54" s="56">
        <f t="shared" si="2"/>
        <v>1.5</v>
      </c>
      <c r="C54">
        <v>1</v>
      </c>
      <c r="D54">
        <v>10</v>
      </c>
      <c r="E54">
        <v>0</v>
      </c>
      <c r="F54" s="56">
        <f t="shared" si="1"/>
        <v>1.4249999999999998</v>
      </c>
      <c r="G54">
        <v>1</v>
      </c>
      <c r="H54">
        <v>8</v>
      </c>
      <c r="I54">
        <v>6</v>
      </c>
      <c r="L54" s="56"/>
      <c r="N54" s="56"/>
      <c r="O54" s="56"/>
      <c r="S54"/>
      <c r="T54"/>
    </row>
    <row r="55" spans="1:20" x14ac:dyDescent="0.3">
      <c r="A55" t="s">
        <v>135</v>
      </c>
      <c r="B55" s="56">
        <f t="shared" si="2"/>
        <v>1.5</v>
      </c>
      <c r="C55">
        <v>1</v>
      </c>
      <c r="D55">
        <v>10</v>
      </c>
      <c r="E55">
        <v>0</v>
      </c>
      <c r="F55" s="56">
        <f t="shared" si="1"/>
        <v>1</v>
      </c>
      <c r="G55">
        <v>1</v>
      </c>
      <c r="H55">
        <v>0</v>
      </c>
      <c r="I55">
        <v>0</v>
      </c>
      <c r="L55" s="56"/>
      <c r="N55" s="56"/>
      <c r="O55" s="56"/>
      <c r="S55"/>
      <c r="T55"/>
    </row>
    <row r="56" spans="1:20" x14ac:dyDescent="0.3">
      <c r="A56" t="s">
        <v>136</v>
      </c>
      <c r="B56" s="56">
        <f t="shared" si="2"/>
        <v>0.35</v>
      </c>
      <c r="C56">
        <v>0</v>
      </c>
      <c r="D56">
        <v>7</v>
      </c>
      <c r="E56">
        <v>0</v>
      </c>
      <c r="F56" s="56">
        <f t="shared" si="1"/>
        <v>0.2</v>
      </c>
      <c r="G56">
        <v>0</v>
      </c>
      <c r="H56">
        <v>4</v>
      </c>
      <c r="I56">
        <v>0</v>
      </c>
      <c r="L56" s="56"/>
      <c r="N56" s="56"/>
      <c r="O56" s="56"/>
      <c r="S56"/>
      <c r="T56"/>
    </row>
    <row r="57" spans="1:20" x14ac:dyDescent="0.3">
      <c r="A57" t="s">
        <v>137</v>
      </c>
      <c r="B57" s="56">
        <f t="shared" si="2"/>
        <v>0.8</v>
      </c>
      <c r="C57">
        <v>0</v>
      </c>
      <c r="D57">
        <v>16</v>
      </c>
      <c r="E57">
        <v>0</v>
      </c>
      <c r="F57" s="56">
        <f t="shared" si="1"/>
        <v>0.52500000000000002</v>
      </c>
      <c r="G57">
        <v>0</v>
      </c>
      <c r="H57">
        <v>10</v>
      </c>
      <c r="I57">
        <v>6</v>
      </c>
      <c r="L57" s="56"/>
      <c r="N57" s="56"/>
      <c r="O57" s="56"/>
      <c r="S57"/>
      <c r="T57"/>
    </row>
    <row r="58" spans="1:20" x14ac:dyDescent="0.3">
      <c r="A58" t="s">
        <v>138</v>
      </c>
      <c r="B58" s="56">
        <f t="shared" si="2"/>
        <v>4.1666666666666664E-2</v>
      </c>
      <c r="C58">
        <v>0</v>
      </c>
      <c r="D58">
        <v>0</v>
      </c>
      <c r="E58">
        <v>10</v>
      </c>
      <c r="F58" s="56">
        <f t="shared" si="1"/>
        <v>0.05</v>
      </c>
      <c r="G58">
        <v>0</v>
      </c>
      <c r="H58">
        <v>1</v>
      </c>
      <c r="I58">
        <v>0</v>
      </c>
      <c r="L58" s="56"/>
      <c r="N58" s="56"/>
      <c r="O58" s="56"/>
      <c r="S58"/>
      <c r="T58"/>
    </row>
    <row r="59" spans="1:20" x14ac:dyDescent="0.3">
      <c r="O59"/>
      <c r="S59"/>
      <c r="T59"/>
    </row>
    <row r="60" spans="1:20" x14ac:dyDescent="0.3">
      <c r="A60">
        <v>1</v>
      </c>
      <c r="B60" s="65" t="s">
        <v>161</v>
      </c>
      <c r="C60">
        <v>12.75</v>
      </c>
      <c r="D60" s="65" t="s">
        <v>162</v>
      </c>
      <c r="I60" s="65"/>
      <c r="J60" s="4"/>
      <c r="K60" s="65"/>
      <c r="L60" s="4"/>
      <c r="N60" s="65"/>
      <c r="O60"/>
      <c r="P60"/>
      <c r="S60"/>
      <c r="T60"/>
    </row>
    <row r="61" spans="1:20" x14ac:dyDescent="0.3">
      <c r="A61">
        <v>1</v>
      </c>
      <c r="B61" s="65" t="s">
        <v>163</v>
      </c>
      <c r="C61">
        <v>25</v>
      </c>
      <c r="D61" s="65" t="s">
        <v>164</v>
      </c>
      <c r="E61">
        <f>C61*C63</f>
        <v>500</v>
      </c>
      <c r="F61" s="65" t="s">
        <v>165</v>
      </c>
      <c r="I61" s="65"/>
      <c r="J61" s="4"/>
      <c r="K61" s="65"/>
      <c r="L61" s="4"/>
      <c r="N61" s="65"/>
      <c r="O61"/>
      <c r="P61"/>
      <c r="S61"/>
      <c r="T61"/>
    </row>
    <row r="62" spans="1:20" x14ac:dyDescent="0.3">
      <c r="A62">
        <v>1</v>
      </c>
      <c r="B62" s="65" t="s">
        <v>167</v>
      </c>
      <c r="C62">
        <v>10</v>
      </c>
      <c r="D62" s="65" t="s">
        <v>164</v>
      </c>
      <c r="I62" s="65"/>
      <c r="J62" s="4"/>
      <c r="K62" s="65"/>
      <c r="L62" s="4"/>
      <c r="N62" s="65"/>
      <c r="O62"/>
      <c r="P62"/>
      <c r="S62"/>
      <c r="T62"/>
    </row>
    <row r="63" spans="1:20" x14ac:dyDescent="0.3">
      <c r="A63">
        <v>1</v>
      </c>
      <c r="B63" s="65" t="s">
        <v>168</v>
      </c>
      <c r="C63">
        <v>20</v>
      </c>
      <c r="D63" s="65" t="s">
        <v>165</v>
      </c>
      <c r="I63" s="65"/>
      <c r="J63" s="4"/>
      <c r="K63" s="65"/>
      <c r="L63" s="4"/>
      <c r="N63" s="65"/>
      <c r="O63"/>
      <c r="P63"/>
      <c r="S63"/>
      <c r="T63"/>
    </row>
    <row r="64" spans="1:20" x14ac:dyDescent="0.3">
      <c r="A64">
        <v>1</v>
      </c>
      <c r="B64" s="65" t="s">
        <v>168</v>
      </c>
      <c r="C64">
        <v>2</v>
      </c>
      <c r="D64" s="65" t="s">
        <v>169</v>
      </c>
      <c r="I64" s="65"/>
      <c r="J64" s="4"/>
      <c r="K64" s="65"/>
      <c r="L64" s="4"/>
      <c r="N64" s="65"/>
      <c r="O64"/>
      <c r="P64"/>
      <c r="S64"/>
      <c r="T64"/>
    </row>
    <row r="65" spans="1:20" x14ac:dyDescent="0.3">
      <c r="A65">
        <v>1</v>
      </c>
      <c r="B65" s="65" t="s">
        <v>170</v>
      </c>
      <c r="C65">
        <v>36</v>
      </c>
      <c r="D65" s="65" t="s">
        <v>171</v>
      </c>
      <c r="I65" s="65"/>
      <c r="J65" s="4"/>
      <c r="K65" s="65"/>
      <c r="L65" s="4"/>
      <c r="N65" s="65"/>
      <c r="O65"/>
      <c r="P65"/>
      <c r="S65"/>
      <c r="T65"/>
    </row>
    <row r="66" spans="1:20" x14ac:dyDescent="0.3">
      <c r="A66">
        <v>1</v>
      </c>
      <c r="B66" s="65" t="s">
        <v>172</v>
      </c>
      <c r="C66">
        <v>2204.6</v>
      </c>
      <c r="D66" s="65" t="s">
        <v>171</v>
      </c>
      <c r="I66" s="65"/>
      <c r="J66" s="4"/>
      <c r="K66" s="65"/>
      <c r="L66" s="4"/>
      <c r="N66" s="65"/>
      <c r="O66"/>
      <c r="P66"/>
      <c r="S66"/>
      <c r="T66"/>
    </row>
    <row r="67" spans="1:20" x14ac:dyDescent="0.3">
      <c r="A67">
        <v>1</v>
      </c>
      <c r="B67" s="65" t="s">
        <v>239</v>
      </c>
      <c r="C67">
        <v>2240</v>
      </c>
      <c r="D67" s="65" t="s">
        <v>171</v>
      </c>
      <c r="I67" s="65"/>
      <c r="J67" s="4"/>
      <c r="K67" s="65"/>
      <c r="L67" s="4"/>
      <c r="N67" s="65"/>
      <c r="O67"/>
      <c r="P67"/>
      <c r="S67"/>
      <c r="T67"/>
    </row>
    <row r="68" spans="1:20" x14ac:dyDescent="0.3">
      <c r="A68">
        <v>1</v>
      </c>
      <c r="B68" s="65" t="s">
        <v>173</v>
      </c>
      <c r="C68">
        <v>60</v>
      </c>
      <c r="D68" s="65" t="s">
        <v>171</v>
      </c>
      <c r="I68" s="65"/>
      <c r="J68" s="4"/>
      <c r="K68" s="65"/>
      <c r="L68" s="4"/>
      <c r="N68" s="65"/>
      <c r="O68"/>
      <c r="P68"/>
      <c r="S68"/>
      <c r="T68"/>
    </row>
    <row r="69" spans="1:20" x14ac:dyDescent="0.3">
      <c r="A69">
        <v>1</v>
      </c>
      <c r="B69" s="65" t="s">
        <v>174</v>
      </c>
      <c r="C69">
        <v>112</v>
      </c>
      <c r="D69" s="65" t="s">
        <v>162</v>
      </c>
      <c r="I69" s="65"/>
      <c r="J69" s="4"/>
      <c r="K69" s="65"/>
      <c r="L69" s="4"/>
      <c r="N69" s="65"/>
      <c r="O69"/>
      <c r="P69"/>
      <c r="S69"/>
      <c r="T69"/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workbookViewId="0">
      <selection activeCell="A29" sqref="A29"/>
    </sheetView>
  </sheetViews>
  <sheetFormatPr defaultRowHeight="14.4" x14ac:dyDescent="0.3"/>
  <sheetData>
    <row r="3" spans="1:2" x14ac:dyDescent="0.3">
      <c r="A3" s="74"/>
      <c r="B3" s="65" t="s">
        <v>206</v>
      </c>
    </row>
    <row r="5" spans="1:2" x14ac:dyDescent="0.3">
      <c r="A5" s="75"/>
      <c r="B5" s="65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Ghilan&amp;Tunekabun - Prices (Im)</vt:lpstr>
      <vt:lpstr>Ghilan&amp;Tunekabun - Prices (Ex)</vt:lpstr>
      <vt:lpstr>Ghilan - Prices (Bazaar-Local)</vt:lpstr>
      <vt:lpstr>Imports - Data (Raw &amp; Adjusted)</vt:lpstr>
      <vt:lpstr>Exports - Data (Raw &amp; Adjusted)</vt:lpstr>
      <vt:lpstr>Bazaar(Local)- Prices (Raw&amp;Adj)</vt:lpstr>
      <vt:lpstr>Color Legend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2018-08-17T12:01:31Z</dcterms:modified>
</cp:coreProperties>
</file>